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CCBCF5F-0593-43BB-9625-7AE86ADAEC5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tios" sheetId="3" r:id="rId1"/>
  </sheets>
  <definedNames>
    <definedName name="_xlnm._FilterDatabase" localSheetId="0" hidden="1">Sitios!$B$6:$G$204</definedName>
  </definedNames>
  <calcPr calcId="181029" fullCalcOnLoad="1"/>
</workbook>
</file>

<file path=xl/sharedStrings.xml><?xml version="1.0" encoding="utf-8"?>
<sst xmlns="http://schemas.openxmlformats.org/spreadsheetml/2006/main" count="227" uniqueCount="227">
  <si>
    <t>Sitios</t>
  </si>
  <si>
    <t xml:space="preserve">Empresa  </t>
  </si>
  <si>
    <t>INTERNACIONAL TRACK DE MEXICO (Global)</t>
  </si>
  <si>
    <t>Nombre</t>
  </si>
  <si>
    <t>Categoría</t>
  </si>
  <si>
    <t>Descripción</t>
  </si>
  <si>
    <t>Radio</t>
  </si>
  <si>
    <t>Posición</t>
  </si>
  <si>
    <t>Centro</t>
  </si>
  <si>
    <t>ID</t>
  </si>
  <si>
    <t>Estancia RCE</t>
  </si>
  <si>
    <t>Gasolinera</t>
  </si>
  <si>
    <t>200</t>
  </si>
  <si>
    <t>POINT (21.807550,-100.730385,4326)</t>
  </si>
  <si>
    <t/>
  </si>
  <si>
    <t xml:space="preserve"> </t>
  </si>
  <si>
    <t>POINT (21.533400,-100.743813,4326)</t>
  </si>
  <si>
    <t>POINT (25.427334,-100.805748,4326)</t>
  </si>
  <si>
    <t>POINT (25.612616,-100.839813,4326)</t>
  </si>
  <si>
    <t>Caseta</t>
  </si>
  <si>
    <t>300</t>
  </si>
  <si>
    <t>POINT (20.728823,-88.583209,4326)</t>
  </si>
  <si>
    <t>POINT (22.452174,-105.422616,4326)</t>
  </si>
  <si>
    <t>100</t>
  </si>
  <si>
    <t>POINT (25.790463,-100.463415,4326)</t>
  </si>
  <si>
    <t>Caseta de Cobro</t>
  </si>
  <si>
    <t>400</t>
  </si>
  <si>
    <t>POINT (18.731110,-99.255830,4326)</t>
  </si>
  <si>
    <t>POINT (19.290700,-98.419090,4326)</t>
  </si>
  <si>
    <t>POINT (19.057770,-98.041660,4326)</t>
  </si>
  <si>
    <t>POINT (25.970831,-103.628578,4326)</t>
  </si>
  <si>
    <t>POINT (27.727966,-105.198334,4326)</t>
  </si>
  <si>
    <t>POINT (25.508340,-100.868610,4326)</t>
  </si>
  <si>
    <t>POINT (26.547146,-104.029045,4326)</t>
  </si>
  <si>
    <t>POINT (18.332500,-95.820000,4326)</t>
  </si>
  <si>
    <t>POINT (24.571950,-107.432220,4326)</t>
  </si>
  <si>
    <t>POINT (18.899440,-98.987780,4326)</t>
  </si>
  <si>
    <t>POINT (25.139816,-103.757866,4326)</t>
  </si>
  <si>
    <t>POINT (18.832780,-96.746390,4326)</t>
  </si>
  <si>
    <t>POINT (20.981670,-101.290000,4326)</t>
  </si>
  <si>
    <t>POINT (20.414450,-103.558060,4326)</t>
  </si>
  <si>
    <t>POINT (22.129999,-100.825081,4326)</t>
  </si>
  <si>
    <t>POINT (20.297333,-99.930603,4326)</t>
  </si>
  <si>
    <t>POINT (18.554400,-99.432360,4326)</t>
  </si>
  <si>
    <t>POINT (19.715560,-99.208060,4326)</t>
  </si>
  <si>
    <t>POINT (20.915550,-97.418620,4326)</t>
  </si>
  <si>
    <t>POINT (20.292420,-102.539120,4326)</t>
  </si>
  <si>
    <t>POINT (20.601670,-103.148050,4326)</t>
  </si>
  <si>
    <t>POINT (19.586980,-99.041000,4326)</t>
  </si>
  <si>
    <t>POINT (20.778725,-103.662411,4326)</t>
  </si>
  <si>
    <t>POINT (32.522015,-116.320435,4326)</t>
  </si>
  <si>
    <t>POINT (31.902983,-116.732048,4326)</t>
  </si>
  <si>
    <t>POINT (18.863050,-97.368610,4326)</t>
  </si>
  <si>
    <t>POINT (21.937154,-105.103648,4326)</t>
  </si>
  <si>
    <t>POINT (18.906390,-96.998610,4326)</t>
  </si>
  <si>
    <t>POINT (22.942366,-102.689964,4326)</t>
  </si>
  <si>
    <t>POINT (30.004984,-107.245270,4326)</t>
  </si>
  <si>
    <t>POINT (24.096382,-104.574165,4326)</t>
  </si>
  <si>
    <t>POINT (29.219700,-110.930016,4326)</t>
  </si>
  <si>
    <t>POINT (25.245411,-100.800491,4326)</t>
  </si>
  <si>
    <t>POINT (15.158430,-92.507930,4326)</t>
  </si>
  <si>
    <t>POINT (18.330280,-99.530560,4326)</t>
  </si>
  <si>
    <t>POINT (21.117581,-102.458067,4326)</t>
  </si>
  <si>
    <t>POINT (27.249830,-104.933380,4326)</t>
  </si>
  <si>
    <t>POINT (20.872780,-87.453050,4326)</t>
  </si>
  <si>
    <t>POINT (19.321980,-96.311000,4326)</t>
  </si>
  <si>
    <t>POINT (18.906950,-96.229170,4326)</t>
  </si>
  <si>
    <t>POINT (25.626933,-102.878366,4326)</t>
  </si>
  <si>
    <t>POINT (21.815132,-101.011398,4326)</t>
  </si>
  <si>
    <t>POINT (32.557751,-116.034752,4326)</t>
  </si>
  <si>
    <t>POINT (16.917880,-99.810080,4326)</t>
  </si>
  <si>
    <t>POINT (25.313482,-103.642685,4326)</t>
  </si>
  <si>
    <t>POINT (21.874765,-101.600220,4326)</t>
  </si>
  <si>
    <t>POINT (20.705784,-100.344147,4326)</t>
  </si>
  <si>
    <t>POINT (25.187183,-100.732002,4326)</t>
  </si>
  <si>
    <t>POINT (30.629866,-110.948448,4326)</t>
  </si>
  <si>
    <t>500</t>
  </si>
  <si>
    <t>POINT (17.349087,-93.586403,4326)</t>
  </si>
  <si>
    <t>POINT (23.471139,-106.569700,4326)</t>
  </si>
  <si>
    <t>POINT (19.235280,-99.145000,4326)</t>
  </si>
  <si>
    <t>POINT (18.285000,-97.272780,4326)</t>
  </si>
  <si>
    <t>POINT (25.691739,-100.157745,4326)</t>
  </si>
  <si>
    <t>POINT (25.813443,-99.169443,4326)</t>
  </si>
  <si>
    <t>POINT (26.512103,-100.007225,4326)</t>
  </si>
  <si>
    <t>POINT (23.176817,-102.828049,4326)</t>
  </si>
  <si>
    <t>50</t>
  </si>
  <si>
    <t>POINT (25.785121,-100.470582,4326)</t>
  </si>
  <si>
    <t>POINT (20.216940,-96.782220,4326)</t>
  </si>
  <si>
    <t>POINT (26.036237,-97.954450,4326)</t>
  </si>
  <si>
    <t>POINT (20.414440,-102.746670,4326)</t>
  </si>
  <si>
    <t>POINT (29.481182,-106.406097,4326)</t>
  </si>
  <si>
    <t>POINT (17.425000,-99.468060,4326)</t>
  </si>
  <si>
    <t>POINT (18.141940,-96.082500,4326)</t>
  </si>
  <si>
    <t>POINT (19.080000,-96.200550,4326)</t>
  </si>
  <si>
    <t>POINT (19.514160,-101.679170,4326)</t>
  </si>
  <si>
    <t>POINT (19.559100,-97.242340,4326)</t>
  </si>
  <si>
    <t>POINT (19.616566,-98.948517,4326)</t>
  </si>
  <si>
    <t>POINT (25.444914,-101.306557,4326)</t>
  </si>
  <si>
    <t>POINT (21.005371,-104.144066,4326)</t>
  </si>
  <si>
    <t>POINT (20.353890,-102.024720,4326)</t>
  </si>
  <si>
    <t>POINT (20.570280,-100.474720,4326)</t>
  </si>
  <si>
    <t>POINT (22.984699,-105.877937,4326)</t>
  </si>
  <si>
    <t>POINT (32.310616,-117.044479,4326)</t>
  </si>
  <si>
    <t>POINT (28.854584,-106.214806,4326)</t>
  </si>
  <si>
    <t>POINT (20.598610,-101.181940,4326)</t>
  </si>
  <si>
    <t>POINT (25.783368,-100.470690,4326)</t>
  </si>
  <si>
    <t>POINT (21.063880,-101.665550,4326)</t>
  </si>
  <si>
    <t>POINT (21.102500,-101.784720,4326)</t>
  </si>
  <si>
    <t>POINT (19.236670,-96.255550,4326)</t>
  </si>
  <si>
    <t>POINT (32.491768,-114.809151,4326)</t>
  </si>
  <si>
    <t>POINT (19.433060,-103.493880,4326)</t>
  </si>
  <si>
    <t>POINT (19.295270,-98.870000,4326)</t>
  </si>
  <si>
    <t>POINT (19.249750,-98.400690,4326)</t>
  </si>
  <si>
    <t>POINT (21.328256,-104.664441,4326)</t>
  </si>
  <si>
    <t>POINT (28.047100,-105.329582,4326)</t>
  </si>
  <si>
    <t>POINT (17.909170,-94.936670,4326)</t>
  </si>
  <si>
    <t>POINT (19.621276,-90.674211,4326)</t>
  </si>
  <si>
    <t>POINT (32.545532,-116.852463,4326)</t>
  </si>
  <si>
    <t>POINT (20.436110,-97.084720,4326)</t>
  </si>
  <si>
    <t>POINT (18.486950,-97.456390,4326)</t>
  </si>
  <si>
    <t>POINT (20.825417,-102.794319,4326)</t>
  </si>
  <si>
    <t>POINT (21.211560,-104.592445,4326)</t>
  </si>
  <si>
    <t>POINT (20.617451,-103.227486,4326)</t>
  </si>
  <si>
    <t>POINT (19.408134,-99.716098,4326)</t>
  </si>
  <si>
    <t>POINT (20.616670,-103.231950,4326)</t>
  </si>
  <si>
    <t>POINT (21.550689,-104.956250,4326)</t>
  </si>
  <si>
    <t>POINT (17.851660,-91.788610,4326)</t>
  </si>
  <si>
    <t>POINT (20.704730,-88.100000,4326)</t>
  </si>
  <si>
    <t>POINT (30.441547,-106.526382,4326)</t>
  </si>
  <si>
    <t>POINT (21.006683,-102.614281,4326)</t>
  </si>
  <si>
    <t>POINT (20.876842,-87.636078,4326)</t>
  </si>
  <si>
    <t>POINT (24.738806,-103.838387,4326)</t>
  </si>
  <si>
    <t>POINT (22.703983,-102.449165,4326)</t>
  </si>
  <si>
    <t>POINT (26.868124,-104.491058,4326)</t>
  </si>
  <si>
    <t>POINT (23.664130,-100.607246,4326)</t>
  </si>
  <si>
    <t>POINT (27.499250,-99.502809,4326)</t>
  </si>
  <si>
    <t>POINT (27.499117,-99.507573,4326)</t>
  </si>
  <si>
    <t>POINT (27.698975,-99.746858,4326)</t>
  </si>
  <si>
    <t>POINT (18.115121,-94.410850,4326)</t>
  </si>
  <si>
    <t>POINT (18.612842,-91.860842,4326)</t>
  </si>
  <si>
    <t>POINT (26.362448,-98.806293,4326)</t>
  </si>
  <si>
    <t>POINT (26.060523,-97.950443,4326)</t>
  </si>
  <si>
    <t>POINT (26.403075,-99.020612,4326)</t>
  </si>
  <si>
    <t>POINT (26.093694,-98.271471,4326)</t>
  </si>
  <si>
    <t>POINT (18.785529,-91.494865,4326)</t>
  </si>
  <si>
    <t>Aduana</t>
  </si>
  <si>
    <t>POINT (31.468761,-106.467705,4326)</t>
  </si>
  <si>
    <t>POINT (14.682780,-92.151390,4326)</t>
  </si>
  <si>
    <t>Garita</t>
  </si>
  <si>
    <t>POINT (27.282886,-99.608188,4326)</t>
  </si>
  <si>
    <t>Punto de referencia</t>
  </si>
  <si>
    <t>Referencia</t>
  </si>
  <si>
    <t>POINT (25.551500,-100.931801,4326)</t>
  </si>
  <si>
    <t>POINT (20.064230,-99.632810,4326)</t>
  </si>
  <si>
    <t>POINT (20.266570,-99.920600,4326)</t>
  </si>
  <si>
    <t>POINT (25.917658,-98.718585,4326)</t>
  </si>
  <si>
    <t>POINT (25.848738,-97.459052,4326)</t>
  </si>
  <si>
    <t>POINT (20.225990,-99.851960,4326)</t>
  </si>
  <si>
    <t>POINT (22.276566,-97.893784,4326)</t>
  </si>
  <si>
    <t>POINT (23.210940,-100.477260,4326)</t>
  </si>
  <si>
    <t>POINT (20.970100,-100.448210,4326)</t>
  </si>
  <si>
    <t>POINT (23.935330,-100.436850,4326)</t>
  </si>
  <si>
    <t>POINT (23.153116,-102.414299,4326)</t>
  </si>
  <si>
    <t>POINT (16.559420,-94.947910,4326)</t>
  </si>
  <si>
    <t>POINT (25.917509,-100.197357,4326)</t>
  </si>
  <si>
    <t>POINT (25.883736,-100.220696,4326)</t>
  </si>
  <si>
    <t>POINT (22.862917,-102.625366,4326)</t>
  </si>
  <si>
    <t>POINT (31.468216,-107.615234,4326)</t>
  </si>
  <si>
    <t>POINT (21.232300,-102.352013,4326)</t>
  </si>
  <si>
    <t>POINT (23.272232,-102.328186,4326)</t>
  </si>
  <si>
    <t>POINT (19.320180,-97.942360,4326)</t>
  </si>
  <si>
    <t>POINT (17.816370,-99.458780,4326)</t>
  </si>
  <si>
    <t>POINT (19.898280,-101.138660,4326)</t>
  </si>
  <si>
    <t>POINT (21.379650,-101.923782,4326)</t>
  </si>
  <si>
    <t>POINT (21.533632,-102.242729,4326)</t>
  </si>
  <si>
    <t>POINT (20.339466,-99.690285,4326)</t>
  </si>
  <si>
    <t>POINT (20.642970,-100.427180,4326)</t>
  </si>
  <si>
    <t>POINT (25.505228,-100.916946,4326)</t>
  </si>
  <si>
    <t>POINT (25.699467,-100.571587,4326)</t>
  </si>
  <si>
    <t>POINT (20.397750,-100.436480,4326)</t>
  </si>
  <si>
    <t>POINT (19.312560,-97.923570,4326)</t>
  </si>
  <si>
    <t>POINT (19.680340,-99.009840,4326)</t>
  </si>
  <si>
    <t>POINT (19.965630,-99.476370,4326)</t>
  </si>
  <si>
    <t>POINT (20.316590,-99.917800,4326)</t>
  </si>
  <si>
    <t>POINT (19.244380,-98.430350,4326)</t>
  </si>
  <si>
    <t>Carretera libre A torreon</t>
  </si>
  <si>
    <t>POINT (25.461255,-101.328964,4326)</t>
  </si>
  <si>
    <t>Carretera libre</t>
  </si>
  <si>
    <t>POINT (25.364503,-101.016541,4326)</t>
  </si>
  <si>
    <t>POINT (20.314083,-99.931747,4326)</t>
  </si>
  <si>
    <t>POINT (24.498484,-100.292465,4326)</t>
  </si>
  <si>
    <t>POINT (19.702790,-98.835080,4326)</t>
  </si>
  <si>
    <t>POINT (30.714088,-111.848793,4326)</t>
  </si>
  <si>
    <t>POINT (31.098850,-107.993935,4326)</t>
  </si>
  <si>
    <t>POINT (21.988617,-99.042053,4326)</t>
  </si>
  <si>
    <t>POINT (31.315750,-109.529449,4326)</t>
  </si>
  <si>
    <t>POINT (30.991034,-110.275597,4326)</t>
  </si>
  <si>
    <t>POINT (30.889566,-108.189636,4326)</t>
  </si>
  <si>
    <t>POINT (30.724516,-112.150131,4326)</t>
  </si>
  <si>
    <t>POINT (24.252533,-99.432587,4326)</t>
  </si>
  <si>
    <t>POINT (24.876432,-99.582314,4326)</t>
  </si>
  <si>
    <t>POINT (31.322901,-108.758202,4326)</t>
  </si>
  <si>
    <t>POINT (21.851500,-99.627518,4326)</t>
  </si>
  <si>
    <t>POINT (30.546650,-111.112801,4326)</t>
  </si>
  <si>
    <t>POINT (21.883717,-99.379318,4326)</t>
  </si>
  <si>
    <t>POINT (30.608334,-106.515564,4326)</t>
  </si>
  <si>
    <t>POINT (18.615810,-99.288090,4326)</t>
  </si>
  <si>
    <t>POINT (19.508950,-99.090160,4326)</t>
  </si>
  <si>
    <t>POINT (19.562700,-99.202620,4326)</t>
  </si>
  <si>
    <t>POINT (28.865150,-106.225443,4326)</t>
  </si>
  <si>
    <t>POINT (23.718966,-99.093018,4326)</t>
  </si>
  <si>
    <t>POINT (25.611082,-100.271034,4326)</t>
  </si>
  <si>
    <t>POINT (25.624914,-103.517754,4326)</t>
  </si>
  <si>
    <t>POINT (22.033100,-100.850860,4326)</t>
  </si>
  <si>
    <t>POINT (25.489544,-103.692841,4326)</t>
  </si>
  <si>
    <t>POINT (24.680668,-100.300003,4326)</t>
  </si>
  <si>
    <t>POINT (24.784201,-99.547066,4326)</t>
  </si>
  <si>
    <t>POINT (25.025299,-100.548767,4326)</t>
  </si>
  <si>
    <t>POINT (17.156860,-99.598050,4326)</t>
  </si>
  <si>
    <t>POINT (19.837180,-97.349020,4326)</t>
  </si>
  <si>
    <t>POINT (19.847940,-98.970140,4326)</t>
  </si>
  <si>
    <t>POINT (19.945400,-99.340460,4326)</t>
  </si>
  <si>
    <t>POINT (19.879090,-98.821930,4326)</t>
  </si>
  <si>
    <t>POINT (19.945120,-97.968420,4326)</t>
  </si>
  <si>
    <t>POINT (25.491991,-102.964790,4326)</t>
  </si>
  <si>
    <t>POINT (19.791080,-99.071690,4326)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</si>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</sst>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6">
    <font>
      <sz val="11"/>
      <color theme="1"/>
      <name val="Calibri"/>
      <charset val="134"/>
      <scheme val="minor"/>
    </font>
    <font>
      <b/>
      <sz val="14"/>
      <color rgb="FFCC0000"/>
      <name val="Calibri"/>
      <charset val="134"/>
      <scheme val="minor"/>
    </font>
    <font>
      <b/>
      <sz val="14"/>
      <color rgb="FF293C8E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 tint="0.049989318521683403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 style="medium">
        <color theme="0" tint="-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4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49" applyNumberFormat="1" fontId="4" applyFont="1" fillId="2" applyFill="1" borderId="1" applyBorder="1" xfId="0" applyProtection="1" applyAlignment="1">
      <alignment horizontal="right" vertical="center"/>
    </xf>
    <xf numFmtId="0" applyNumberFormat="1" fontId="0" applyFont="1" fillId="2" applyFill="1" borderId="4" applyBorder="1" xfId="0" applyProtection="1" applyAlignment="1">
      <alignment vertical="center"/>
    </xf>
    <xf numFmtId="49" applyNumberFormat="1" fontId="5" applyFont="1" fillId="3" applyFill="1" borderId="5" applyBorder="1" xfId="0" applyProtection="1" applyAlignment="1">
      <alignment horizontal="center" vertical="center"/>
    </xf>
    <xf numFmtId="49" applyNumberFormat="1" fontId="4" applyFont="1" fillId="3" applyFill="1" borderId="5" applyBorder="1" xfId="0" applyProtection="1" applyAlignment="1">
      <alignment horizontal="center" vertical="center"/>
    </xf>
    <xf numFmtId="49" applyNumberFormat="1" fontId="0" applyFont="1" fillId="4" applyFill="1" borderId="6" applyBorder="1" xfId="0" applyProtection="1" applyAlignment="1">
      <alignment horizontal="left"/>
    </xf>
    <xf numFmtId="49" applyNumberFormat="1" fontId="0" applyFont="1" fillId="0" applyFill="1" borderId="6" applyBorder="1" xfId="0" applyProtection="1" applyAlignment="1">
      <alignment horizontal="left"/>
    </xf>
    <xf numFmtId="49" applyNumberFormat="1" fontId="0" applyFont="1" fillId="5" applyFill="1" borderId="6" applyBorder="1" xfId="0" applyProtection="1" applyAlignment="1">
      <alignment horizontal="left"/>
    </xf>
    <xf numFmtId="49" applyNumberFormat="1" fontId="4" applyFont="1" fillId="2" applyFill="1" borderId="1" applyBorder="1" xfId="0" applyProtection="1" applyAlignment="1">
      <alignment horizontal="left" vertical="center"/>
    </xf>
    <xf numFmtId="0" applyNumberFormat="1" fontId="0" applyFont="1" fillId="2" applyFill="1" borderId="7" applyBorder="1" xfId="0" applyProtection="1" applyAlignment="1">
      <alignment horizontal="left" vertical="center"/>
    </xf>
    <xf numFmtId="0" applyNumberFormat="1" fontId="0" applyFont="1" fillId="2" applyFill="1" borderId="0" applyBorder="1" xfId="0" applyProtection="1" applyAlignment="1">
      <alignment horizontal="left" vertical="center"/>
    </xf>
    <xf numFmtId="49" applyNumberFormat="1" fontId="4" applyFont="1" fillId="3" applyFill="1" borderId="8" applyBorder="1" xfId="0" applyProtection="1" applyAlignment="1">
      <alignment horizontal="center" vertical="center"/>
    </xf>
    <xf numFmtId="49" applyNumberFormat="1" fontId="0" applyFont="1" fillId="0" applyFill="1" borderId="9" applyBorder="1" xfId="0" applyProtection="1" applyAlignment="1">
      <alignment horizontal="left"/>
    </xf>
    <xf numFmtId="49" applyNumberFormat="1" fontId="0" applyFont="1" fillId="5" applyFill="1" borderId="9" applyBorder="1" xfId="0" applyProtection="1" applyAlignment="1">
      <alignment horizontal="left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4" applyFont="1" fillId="2" applyFill="1" borderId="2" applyBorder="1" xfId="0" applyProtection="1" applyAlignment="1">
      <alignment horizontal="left" vertical="center"/>
    </xf>
    <xf numFmtId="0" applyNumberFormat="1" fontId="4" applyFont="1" fillId="2" applyFill="1" borderId="3" applyBorder="1" xfId="0" applyProtection="1" applyAlignment="1">
      <alignment horizontal="left" vertical="center"/>
    </xf>
    <xf numFmtId="164" applyNumberFormat="1" fontId="0" applyFont="1" fillId="4" applyFill="1" borderId="6" applyBorder="1" xfId="0" applyProtection="1" applyAlignment="1">
      <alignment horizontal="left"/>
    </xf>
    <xf numFmtId="164" applyNumberFormat="1" fontId="0" applyFont="1" fillId="5" applyFill="1" borderId="6" applyBorder="1" xfId="0" applyProtection="1" applyAlignment="1">
      <alignment horizontal="left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558800</xdr:colOff>
      <xdr:row>0</xdr:row>
      <xdr:rowOff>57150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EC70895-566F-4D5F-BFCB-69F59E563D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88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J206"/>
  <sheetViews>
    <sheetView showGridLines="0" showRowColHeaders="0" tabSelected="1" workbookViewId="0">
      <pane xSplit="2" ySplit="6" topLeftCell="C7" activePane="bottomRight" state="frozen"/>
      <selection pane="topRight"/>
      <selection pane="bottomLeft"/>
      <selection pane="bottomRight" activeCell="C2" sqref="C2:D2"/>
    </sheetView>
  </sheetViews>
  <sheetFormatPr baseColWidth="10" defaultColWidth="11.453125" defaultRowHeight="14.5"/>
  <cols>
    <col min="1" max="1" width="5.7265625" customWidth="1"/>
    <col min="2" max="2" width="42.26953125" customWidth="1" style="1"/>
    <col min="3" max="4" width="43.54296875" customWidth="1" style="1"/>
    <col min="5" max="5" width="12" customWidth="1" style="1"/>
    <col min="6" max="6" width="46.7265625" customWidth="1" style="1"/>
    <col min="7" max="8" width="30.7265625" customWidth="1"/>
    <col min="9" max="9" width="21.453125" customWidth="1"/>
  </cols>
  <sheetData>
    <row r="2" ht="18.5">
      <c r="B2" s="2"/>
      <c r="C2" s="19" t="s">
        <v>0</v>
      </c>
      <c r="D2" s="19"/>
      <c r="E2" s="3"/>
      <c r="F2" s="4"/>
    </row>
    <row r="3">
      <c r="C3" s="5"/>
      <c r="D3" s="5"/>
    </row>
    <row r="4">
      <c r="B4" s="6" t="s">
        <v>1</v>
      </c>
      <c r="C4" s="20" t="s">
        <v>2</v>
      </c>
      <c r="D4" s="21"/>
      <c r="E4" s="7"/>
    </row>
    <row r="6">
      <c r="B6" s="8" t="s">
        <v>3</v>
      </c>
      <c r="C6" s="8" t="s">
        <v>4</v>
      </c>
      <c r="D6" s="8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16" t="s">
        <v>10</v>
      </c>
    </row>
    <row r="7">
      <c r="B7" s="22">
        <f>"GAS DE SANTA MA DEL RIO"</f>
      </c>
      <c r="C7" s="10" t="s">
        <v>11</v>
      </c>
      <c r="D7" s="10" t="s">
        <v>11</v>
      </c>
      <c r="E7" s="11" t="s">
        <v>12</v>
      </c>
      <c r="F7" s="11" t="s">
        <v>13</v>
      </c>
      <c r="G7" s="11" t="s">
        <v>14</v>
      </c>
      <c r="H7" s="11" t="s">
        <v>14</v>
      </c>
      <c r="I7" s="17" t="s">
        <v>14</v>
      </c>
      <c r="J7" s="0" t="s">
        <v>15</v>
      </c>
    </row>
    <row r="8">
      <c r="B8" s="22">
        <f>"GAS SN DIEGO DE LA UNION"</f>
      </c>
      <c r="C8" s="10" t="s">
        <v>11</v>
      </c>
      <c r="D8" s="10" t="s">
        <v>11</v>
      </c>
      <c r="E8" s="11" t="s">
        <v>12</v>
      </c>
      <c r="F8" s="11" t="s">
        <v>16</v>
      </c>
      <c r="G8" s="11" t="s">
        <v>14</v>
      </c>
      <c r="H8" s="11" t="s">
        <v>14</v>
      </c>
      <c r="I8" s="17" t="s">
        <v>14</v>
      </c>
      <c r="J8" s="0" t="s">
        <v>15</v>
      </c>
    </row>
    <row r="9">
      <c r="B9" s="22">
        <f>"GASOLINERA ARTEAGA"</f>
      </c>
      <c r="C9" s="10" t="s">
        <v>11</v>
      </c>
      <c r="D9" s="10" t="s">
        <v>11</v>
      </c>
      <c r="E9" s="11" t="s">
        <v>12</v>
      </c>
      <c r="F9" s="11" t="s">
        <v>17</v>
      </c>
      <c r="G9" s="11" t="s">
        <v>14</v>
      </c>
      <c r="H9" s="11" t="s">
        <v>14</v>
      </c>
      <c r="I9" s="17" t="s">
        <v>14</v>
      </c>
      <c r="J9" s="0" t="s">
        <v>15</v>
      </c>
    </row>
    <row r="10">
      <c r="B10" s="22">
        <f>"GASOLINERA CAÑON COLORADO"</f>
      </c>
      <c r="C10" s="10" t="s">
        <v>11</v>
      </c>
      <c r="D10" s="10" t="s">
        <v>11</v>
      </c>
      <c r="E10" s="11" t="s">
        <v>12</v>
      </c>
      <c r="F10" s="11" t="s">
        <v>18</v>
      </c>
      <c r="G10" s="11" t="s">
        <v>14</v>
      </c>
      <c r="H10" s="11" t="s">
        <v>14</v>
      </c>
      <c r="I10" s="17" t="s">
        <v>14</v>
      </c>
      <c r="J10" s="0" t="s">
        <v>15</v>
      </c>
    </row>
    <row r="11">
      <c r="B11" s="22">
        <f>"Casaeta Pistè"</f>
      </c>
      <c r="C11" s="10" t="s">
        <v>19</v>
      </c>
      <c r="D11" s="10" t="s">
        <v>14</v>
      </c>
      <c r="E11" s="11" t="s">
        <v>20</v>
      </c>
      <c r="F11" s="11" t="s">
        <v>21</v>
      </c>
      <c r="G11" s="11" t="s">
        <v>14</v>
      </c>
      <c r="H11" s="11" t="s">
        <v>14</v>
      </c>
      <c r="I11" s="17" t="s">
        <v>14</v>
      </c>
      <c r="J11" s="0" t="s">
        <v>15</v>
      </c>
    </row>
    <row r="12">
      <c r="B12" s="22">
        <f>"Caseta Acaponeta"</f>
      </c>
      <c r="C12" s="10" t="s">
        <v>19</v>
      </c>
      <c r="D12" s="10" t="s">
        <v>14</v>
      </c>
      <c r="E12" s="11" t="s">
        <v>20</v>
      </c>
      <c r="F12" s="11" t="s">
        <v>22</v>
      </c>
      <c r="G12" s="11" t="s">
        <v>14</v>
      </c>
      <c r="H12" s="11" t="s">
        <v>14</v>
      </c>
      <c r="I12" s="17" t="s">
        <v>14</v>
      </c>
      <c r="J12" s="0" t="s">
        <v>15</v>
      </c>
    </row>
    <row r="13">
      <c r="B13" s="22">
        <f>"Caseta Allende - Mty Saltillo"</f>
      </c>
      <c r="C13" s="10" t="s">
        <v>19</v>
      </c>
      <c r="D13" s="10" t="s">
        <v>14</v>
      </c>
      <c r="E13" s="11" t="s">
        <v>23</v>
      </c>
      <c r="F13" s="11" t="s">
        <v>24</v>
      </c>
      <c r="G13" s="11" t="s">
        <v>14</v>
      </c>
      <c r="H13" s="11" t="s">
        <v>14</v>
      </c>
      <c r="I13" s="17" t="s">
        <v>14</v>
      </c>
      <c r="J13" s="0" t="s">
        <v>15</v>
      </c>
    </row>
    <row r="14">
      <c r="B14" s="22">
        <f>"CASETA ALPUYECA"</f>
      </c>
      <c r="C14" s="10" t="s">
        <v>19</v>
      </c>
      <c r="D14" s="10" t="s">
        <v>25</v>
      </c>
      <c r="E14" s="11" t="s">
        <v>26</v>
      </c>
      <c r="F14" s="11" t="s">
        <v>27</v>
      </c>
      <c r="G14" s="11" t="s">
        <v>14</v>
      </c>
      <c r="H14" s="11" t="s">
        <v>14</v>
      </c>
      <c r="I14" s="17" t="s">
        <v>14</v>
      </c>
      <c r="J14" s="0" t="s">
        <v>15</v>
      </c>
    </row>
    <row r="15">
      <c r="B15" s="22">
        <f>"CASETA ALTIPLANO TLAXCALA"</f>
      </c>
      <c r="C15" s="10" t="s">
        <v>19</v>
      </c>
      <c r="D15" s="10" t="s">
        <v>25</v>
      </c>
      <c r="E15" s="11" t="s">
        <v>26</v>
      </c>
      <c r="F15" s="11" t="s">
        <v>28</v>
      </c>
      <c r="G15" s="11" t="s">
        <v>14</v>
      </c>
      <c r="H15" s="11" t="s">
        <v>14</v>
      </c>
      <c r="I15" s="17" t="s">
        <v>14</v>
      </c>
      <c r="J15" s="0" t="s">
        <v>15</v>
      </c>
    </row>
    <row r="16">
      <c r="B16" s="22">
        <f>"CASETA AMAZOC PUEBLA"</f>
      </c>
      <c r="C16" s="10" t="s">
        <v>19</v>
      </c>
      <c r="D16" s="10" t="s">
        <v>25</v>
      </c>
      <c r="E16" s="11" t="s">
        <v>26</v>
      </c>
      <c r="F16" s="11" t="s">
        <v>29</v>
      </c>
      <c r="G16" s="11" t="s">
        <v>14</v>
      </c>
      <c r="H16" s="11" t="s">
        <v>14</v>
      </c>
      <c r="I16" s="17" t="s">
        <v>14</v>
      </c>
      <c r="J16" s="0" t="s">
        <v>15</v>
      </c>
    </row>
    <row r="17">
      <c r="B17" s="22">
        <f>"CASETA BERMEJILLO"</f>
      </c>
      <c r="C17" s="10" t="s">
        <v>19</v>
      </c>
      <c r="D17" s="10" t="s">
        <v>25</v>
      </c>
      <c r="E17" s="11" t="s">
        <v>26</v>
      </c>
      <c r="F17" s="11" t="s">
        <v>30</v>
      </c>
      <c r="G17" s="11" t="s">
        <v>14</v>
      </c>
      <c r="H17" s="11" t="s">
        <v>14</v>
      </c>
      <c r="I17" s="17" t="s">
        <v>14</v>
      </c>
      <c r="J17" s="0" t="s">
        <v>15</v>
      </c>
    </row>
    <row r="18">
      <c r="B18" s="22">
        <f>"CASETA CAMARGO - SAUCILLO"</f>
      </c>
      <c r="C18" s="10" t="s">
        <v>19</v>
      </c>
      <c r="D18" s="10" t="s">
        <v>25</v>
      </c>
      <c r="E18" s="11" t="s">
        <v>26</v>
      </c>
      <c r="F18" s="11" t="s">
        <v>31</v>
      </c>
      <c r="G18" s="11" t="s">
        <v>14</v>
      </c>
      <c r="H18" s="11" t="s">
        <v>14</v>
      </c>
      <c r="I18" s="17" t="s">
        <v>14</v>
      </c>
      <c r="J18" s="0" t="s">
        <v>15</v>
      </c>
    </row>
    <row r="19">
      <c r="B19" s="22">
        <f>"CASETA CARBONERAS"</f>
      </c>
      <c r="C19" s="10" t="s">
        <v>19</v>
      </c>
      <c r="D19" s="10" t="s">
        <v>25</v>
      </c>
      <c r="E19" s="11" t="s">
        <v>26</v>
      </c>
      <c r="F19" s="11" t="s">
        <v>32</v>
      </c>
      <c r="G19" s="11" t="s">
        <v>14</v>
      </c>
      <c r="H19" s="11" t="s">
        <v>14</v>
      </c>
      <c r="I19" s="17" t="s">
        <v>14</v>
      </c>
      <c r="J19" s="0" t="s">
        <v>15</v>
      </c>
    </row>
    <row r="20">
      <c r="B20" s="22">
        <f>"CASETA CEBALLOS DURANGO"</f>
      </c>
      <c r="C20" s="10" t="s">
        <v>19</v>
      </c>
      <c r="D20" s="10" t="s">
        <v>25</v>
      </c>
      <c r="E20" s="11" t="s">
        <v>26</v>
      </c>
      <c r="F20" s="11" t="s">
        <v>33</v>
      </c>
      <c r="G20" s="11" t="s">
        <v>14</v>
      </c>
      <c r="H20" s="11" t="s">
        <v>14</v>
      </c>
      <c r="I20" s="17" t="s">
        <v>14</v>
      </c>
      <c r="J20" s="0" t="s">
        <v>15</v>
      </c>
    </row>
    <row r="21">
      <c r="B21" s="22">
        <f>"CASETA COSAMALOAPAN-ISLAS"</f>
      </c>
      <c r="C21" s="10" t="s">
        <v>19</v>
      </c>
      <c r="D21" s="10" t="s">
        <v>25</v>
      </c>
      <c r="E21" s="11" t="s">
        <v>26</v>
      </c>
      <c r="F21" s="11" t="s">
        <v>34</v>
      </c>
      <c r="G21" s="11" t="s">
        <v>14</v>
      </c>
      <c r="H21" s="11" t="s">
        <v>14</v>
      </c>
      <c r="I21" s="17" t="s">
        <v>14</v>
      </c>
      <c r="J21" s="0" t="s">
        <v>15</v>
      </c>
    </row>
    <row r="22">
      <c r="B22" s="22">
        <f>"CASETA COSTA RICA"</f>
      </c>
      <c r="C22" s="10" t="s">
        <v>19</v>
      </c>
      <c r="D22" s="10" t="s">
        <v>25</v>
      </c>
      <c r="E22" s="11" t="s">
        <v>26</v>
      </c>
      <c r="F22" s="11" t="s">
        <v>35</v>
      </c>
      <c r="G22" s="11" t="s">
        <v>14</v>
      </c>
      <c r="H22" s="11" t="s">
        <v>14</v>
      </c>
      <c r="I22" s="17" t="s">
        <v>14</v>
      </c>
      <c r="J22" s="0" t="s">
        <v>15</v>
      </c>
    </row>
    <row r="23">
      <c r="B23" s="22">
        <f>"CASETA CUAUTLA"</f>
      </c>
      <c r="C23" s="10" t="s">
        <v>19</v>
      </c>
      <c r="D23" s="10" t="s">
        <v>25</v>
      </c>
      <c r="E23" s="11" t="s">
        <v>26</v>
      </c>
      <c r="F23" s="11" t="s">
        <v>36</v>
      </c>
      <c r="G23" s="11" t="s">
        <v>14</v>
      </c>
      <c r="H23" s="11" t="s">
        <v>14</v>
      </c>
      <c r="I23" s="17" t="s">
        <v>14</v>
      </c>
      <c r="J23" s="0" t="s">
        <v>15</v>
      </c>
    </row>
    <row r="24">
      <c r="B24" s="22">
        <f>"CASETA CUENCAME"</f>
      </c>
      <c r="C24" s="10" t="s">
        <v>19</v>
      </c>
      <c r="D24" s="10" t="s">
        <v>25</v>
      </c>
      <c r="E24" s="11" t="s">
        <v>26</v>
      </c>
      <c r="F24" s="11" t="s">
        <v>37</v>
      </c>
      <c r="G24" s="11" t="s">
        <v>14</v>
      </c>
      <c r="H24" s="11" t="s">
        <v>14</v>
      </c>
      <c r="I24" s="17" t="s">
        <v>14</v>
      </c>
      <c r="J24" s="0" t="s">
        <v>15</v>
      </c>
    </row>
    <row r="25">
      <c r="B25" s="22">
        <f>"CASETA CUITLAHUAC"</f>
      </c>
      <c r="C25" s="10" t="s">
        <v>19</v>
      </c>
      <c r="D25" s="10" t="s">
        <v>25</v>
      </c>
      <c r="E25" s="11" t="s">
        <v>26</v>
      </c>
      <c r="F25" s="11" t="s">
        <v>38</v>
      </c>
      <c r="G25" s="11" t="s">
        <v>14</v>
      </c>
      <c r="H25" s="11" t="s">
        <v>14</v>
      </c>
      <c r="I25" s="17" t="s">
        <v>14</v>
      </c>
      <c r="J25" s="0" t="s">
        <v>15</v>
      </c>
    </row>
    <row r="26">
      <c r="B26" s="22">
        <f>"CASETA CYPEC GUANAJUATO"</f>
      </c>
      <c r="C26" s="10" t="s">
        <v>19</v>
      </c>
      <c r="D26" s="10" t="s">
        <v>25</v>
      </c>
      <c r="E26" s="11" t="s">
        <v>26</v>
      </c>
      <c r="F26" s="11" t="s">
        <v>39</v>
      </c>
      <c r="G26" s="11" t="s">
        <v>14</v>
      </c>
      <c r="H26" s="11" t="s">
        <v>14</v>
      </c>
      <c r="I26" s="17" t="s">
        <v>14</v>
      </c>
      <c r="J26" s="0" t="s">
        <v>15</v>
      </c>
    </row>
    <row r="27">
      <c r="B27" s="22">
        <f>"CASETA DE ACATLAN"</f>
      </c>
      <c r="C27" s="10" t="s">
        <v>19</v>
      </c>
      <c r="D27" s="10" t="s">
        <v>25</v>
      </c>
      <c r="E27" s="11" t="s">
        <v>26</v>
      </c>
      <c r="F27" s="11" t="s">
        <v>40</v>
      </c>
      <c r="G27" s="11" t="s">
        <v>14</v>
      </c>
      <c r="H27" s="11" t="s">
        <v>14</v>
      </c>
      <c r="I27" s="17" t="s">
        <v>14</v>
      </c>
      <c r="J27" s="0" t="s">
        <v>15</v>
      </c>
    </row>
    <row r="28">
      <c r="B28" s="22">
        <f>"CASETA DE LIBRAMIENTO SLP"</f>
      </c>
      <c r="C28" s="10" t="s">
        <v>19</v>
      </c>
      <c r="D28" s="10" t="s">
        <v>25</v>
      </c>
      <c r="E28" s="11" t="s">
        <v>26</v>
      </c>
      <c r="F28" s="11" t="s">
        <v>41</v>
      </c>
      <c r="G28" s="11" t="s">
        <v>14</v>
      </c>
      <c r="H28" s="11" t="s">
        <v>14</v>
      </c>
      <c r="I28" s="17" t="s">
        <v>14</v>
      </c>
      <c r="J28" s="0" t="s">
        <v>15</v>
      </c>
    </row>
    <row r="29">
      <c r="B29" s="22">
        <f>"CASETA DE PALMILLAS"</f>
      </c>
      <c r="C29" s="10" t="s">
        <v>19</v>
      </c>
      <c r="D29" s="10" t="s">
        <v>25</v>
      </c>
      <c r="E29" s="11" t="s">
        <v>26</v>
      </c>
      <c r="F29" s="11" t="s">
        <v>42</v>
      </c>
      <c r="G29" s="11" t="s">
        <v>14</v>
      </c>
      <c r="H29" s="11" t="s">
        <v>14</v>
      </c>
      <c r="I29" s="17" t="s">
        <v>14</v>
      </c>
      <c r="J29" s="0" t="s">
        <v>15</v>
      </c>
    </row>
    <row r="30">
      <c r="B30" s="22">
        <f>"CASETA DE PASO MORELOS"</f>
      </c>
      <c r="C30" s="10" t="s">
        <v>19</v>
      </c>
      <c r="D30" s="10" t="s">
        <v>25</v>
      </c>
      <c r="E30" s="11" t="s">
        <v>26</v>
      </c>
      <c r="F30" s="11" t="s">
        <v>43</v>
      </c>
      <c r="G30" s="11" t="s">
        <v>14</v>
      </c>
      <c r="H30" s="11" t="s">
        <v>14</v>
      </c>
      <c r="I30" s="17" t="s">
        <v>14</v>
      </c>
      <c r="J30" s="0" t="s">
        <v>15</v>
      </c>
    </row>
    <row r="31">
      <c r="B31" s="22">
        <f>"CASETA DE TEPOTZOTLAN"</f>
      </c>
      <c r="C31" s="10" t="s">
        <v>19</v>
      </c>
      <c r="D31" s="10" t="s">
        <v>25</v>
      </c>
      <c r="E31" s="11" t="s">
        <v>26</v>
      </c>
      <c r="F31" s="11" t="s">
        <v>44</v>
      </c>
      <c r="G31" s="11" t="s">
        <v>14</v>
      </c>
      <c r="H31" s="11" t="s">
        <v>14</v>
      </c>
      <c r="I31" s="17" t="s">
        <v>14</v>
      </c>
      <c r="J31" s="0" t="s">
        <v>15</v>
      </c>
    </row>
    <row r="32">
      <c r="B32" s="22">
        <f>"CASETA DE TUXPAN"</f>
      </c>
      <c r="C32" s="10" t="s">
        <v>19</v>
      </c>
      <c r="D32" s="10" t="s">
        <v>25</v>
      </c>
      <c r="E32" s="11" t="s">
        <v>26</v>
      </c>
      <c r="F32" s="11" t="s">
        <v>45</v>
      </c>
      <c r="G32" s="11" t="s">
        <v>14</v>
      </c>
      <c r="H32" s="11" t="s">
        <v>14</v>
      </c>
      <c r="I32" s="17" t="s">
        <v>14</v>
      </c>
      <c r="J32" s="0" t="s">
        <v>15</v>
      </c>
    </row>
    <row r="33">
      <c r="B33" s="22">
        <f>"CASETA DE VISTA HERMOSA"</f>
      </c>
      <c r="C33" s="10" t="s">
        <v>19</v>
      </c>
      <c r="D33" s="10" t="s">
        <v>25</v>
      </c>
      <c r="E33" s="11" t="s">
        <v>26</v>
      </c>
      <c r="F33" s="11" t="s">
        <v>46</v>
      </c>
      <c r="G33" s="11" t="s">
        <v>14</v>
      </c>
      <c r="H33" s="11" t="s">
        <v>14</v>
      </c>
      <c r="I33" s="17" t="s">
        <v>14</v>
      </c>
      <c r="J33" s="0" t="s">
        <v>15</v>
      </c>
    </row>
    <row r="34">
      <c r="B34" s="22">
        <f>"CASETA DE ZAPOTLANEJO"</f>
      </c>
      <c r="C34" s="10" t="s">
        <v>19</v>
      </c>
      <c r="D34" s="10" t="s">
        <v>25</v>
      </c>
      <c r="E34" s="11" t="s">
        <v>26</v>
      </c>
      <c r="F34" s="11" t="s">
        <v>47</v>
      </c>
      <c r="G34" s="11" t="s">
        <v>14</v>
      </c>
      <c r="H34" s="11" t="s">
        <v>14</v>
      </c>
      <c r="I34" s="17" t="s">
        <v>14</v>
      </c>
      <c r="J34" s="0" t="s">
        <v>15</v>
      </c>
    </row>
    <row r="35">
      <c r="B35" s="22">
        <f>"CASETA ECATEPEC"</f>
      </c>
      <c r="C35" s="10" t="s">
        <v>19</v>
      </c>
      <c r="D35" s="10" t="s">
        <v>25</v>
      </c>
      <c r="E35" s="11" t="s">
        <v>26</v>
      </c>
      <c r="F35" s="11" t="s">
        <v>48</v>
      </c>
      <c r="G35" s="11" t="s">
        <v>14</v>
      </c>
      <c r="H35" s="11" t="s">
        <v>14</v>
      </c>
      <c r="I35" s="17" t="s">
        <v>14</v>
      </c>
      <c r="J35" s="0" t="s">
        <v>15</v>
      </c>
    </row>
    <row r="36">
      <c r="B36" s="22">
        <f>"Caseta El Arenal"</f>
      </c>
      <c r="C36" s="10" t="s">
        <v>19</v>
      </c>
      <c r="D36" s="10" t="s">
        <v>14</v>
      </c>
      <c r="E36" s="11" t="s">
        <v>20</v>
      </c>
      <c r="F36" s="11" t="s">
        <v>49</v>
      </c>
      <c r="G36" s="11" t="s">
        <v>14</v>
      </c>
      <c r="H36" s="11" t="s">
        <v>14</v>
      </c>
      <c r="I36" s="17" t="s">
        <v>14</v>
      </c>
      <c r="J36" s="0" t="s">
        <v>15</v>
      </c>
    </row>
    <row r="37">
      <c r="B37" s="22">
        <f>"CASETA EL HONGO"</f>
      </c>
      <c r="C37" s="10" t="s">
        <v>19</v>
      </c>
      <c r="D37" s="10" t="s">
        <v>25</v>
      </c>
      <c r="E37" s="11" t="s">
        <v>26</v>
      </c>
      <c r="F37" s="11" t="s">
        <v>50</v>
      </c>
      <c r="G37" s="11" t="s">
        <v>14</v>
      </c>
      <c r="H37" s="11" t="s">
        <v>14</v>
      </c>
      <c r="I37" s="17" t="s">
        <v>14</v>
      </c>
      <c r="J37" s="0" t="s">
        <v>15</v>
      </c>
    </row>
    <row r="38">
      <c r="B38" s="22">
        <f>"CASETA ENSENADA"</f>
      </c>
      <c r="C38" s="10" t="s">
        <v>19</v>
      </c>
      <c r="D38" s="10" t="s">
        <v>25</v>
      </c>
      <c r="E38" s="11" t="s">
        <v>26</v>
      </c>
      <c r="F38" s="11" t="s">
        <v>51</v>
      </c>
      <c r="G38" s="11" t="s">
        <v>14</v>
      </c>
      <c r="H38" s="11" t="s">
        <v>14</v>
      </c>
      <c r="I38" s="17" t="s">
        <v>14</v>
      </c>
      <c r="J38" s="0" t="s">
        <v>15</v>
      </c>
    </row>
    <row r="39">
      <c r="B39" s="22">
        <f>"CASETA ESPERANZA"</f>
      </c>
      <c r="C39" s="10" t="s">
        <v>19</v>
      </c>
      <c r="D39" s="10" t="s">
        <v>25</v>
      </c>
      <c r="E39" s="11" t="s">
        <v>26</v>
      </c>
      <c r="F39" s="11" t="s">
        <v>52</v>
      </c>
      <c r="G39" s="11" t="s">
        <v>14</v>
      </c>
      <c r="H39" s="11" t="s">
        <v>14</v>
      </c>
      <c r="I39" s="17" t="s">
        <v>14</v>
      </c>
      <c r="J39" s="0" t="s">
        <v>15</v>
      </c>
    </row>
    <row r="40">
      <c r="B40" s="22">
        <f>"Caseta Estacion Ruiz"</f>
      </c>
      <c r="C40" s="10" t="s">
        <v>19</v>
      </c>
      <c r="D40" s="10" t="s">
        <v>14</v>
      </c>
      <c r="E40" s="11" t="s">
        <v>20</v>
      </c>
      <c r="F40" s="11" t="s">
        <v>53</v>
      </c>
      <c r="G40" s="11" t="s">
        <v>14</v>
      </c>
      <c r="H40" s="11" t="s">
        <v>14</v>
      </c>
      <c r="I40" s="17" t="s">
        <v>14</v>
      </c>
      <c r="J40" s="0" t="s">
        <v>15</v>
      </c>
    </row>
    <row r="41">
      <c r="B41" s="22">
        <f>"CASETA FORTIN"</f>
      </c>
      <c r="C41" s="10" t="s">
        <v>19</v>
      </c>
      <c r="D41" s="10" t="s">
        <v>25</v>
      </c>
      <c r="E41" s="11" t="s">
        <v>26</v>
      </c>
      <c r="F41" s="11" t="s">
        <v>54</v>
      </c>
      <c r="G41" s="11" t="s">
        <v>14</v>
      </c>
      <c r="H41" s="11" t="s">
        <v>14</v>
      </c>
      <c r="I41" s="17" t="s">
        <v>14</v>
      </c>
      <c r="J41" s="0" t="s">
        <v>15</v>
      </c>
    </row>
    <row r="42">
      <c r="B42" s="22">
        <f>"CASETA FRESNILLO"</f>
      </c>
      <c r="C42" s="10" t="s">
        <v>19</v>
      </c>
      <c r="D42" s="10" t="s">
        <v>25</v>
      </c>
      <c r="E42" s="11" t="s">
        <v>26</v>
      </c>
      <c r="F42" s="11" t="s">
        <v>55</v>
      </c>
      <c r="G42" s="11" t="s">
        <v>14</v>
      </c>
      <c r="H42" s="11" t="s">
        <v>14</v>
      </c>
      <c r="I42" s="17" t="s">
        <v>14</v>
      </c>
      <c r="J42" s="0" t="s">
        <v>15</v>
      </c>
    </row>
    <row r="43">
      <c r="B43" s="22">
        <f>"CASETA GALEANA"</f>
      </c>
      <c r="C43" s="10" t="s">
        <v>19</v>
      </c>
      <c r="D43" s="10" t="s">
        <v>25</v>
      </c>
      <c r="E43" s="11" t="s">
        <v>26</v>
      </c>
      <c r="F43" s="11" t="s">
        <v>56</v>
      </c>
      <c r="G43" s="11" t="s">
        <v>14</v>
      </c>
      <c r="H43" s="11" t="s">
        <v>14</v>
      </c>
      <c r="I43" s="17" t="s">
        <v>14</v>
      </c>
      <c r="J43" s="0" t="s">
        <v>15</v>
      </c>
    </row>
    <row r="44">
      <c r="B44" s="22">
        <f>"CASETA GPE VICTORIA"</f>
      </c>
      <c r="C44" s="10" t="s">
        <v>19</v>
      </c>
      <c r="D44" s="10" t="s">
        <v>25</v>
      </c>
      <c r="E44" s="11" t="s">
        <v>26</v>
      </c>
      <c r="F44" s="11" t="s">
        <v>57</v>
      </c>
      <c r="G44" s="11" t="s">
        <v>14</v>
      </c>
      <c r="H44" s="11" t="s">
        <v>14</v>
      </c>
      <c r="I44" s="17" t="s">
        <v>14</v>
      </c>
      <c r="J44" s="0" t="s">
        <v>15</v>
      </c>
    </row>
    <row r="45">
      <c r="B45" s="22">
        <f>"CASETA HERMOSILLO"</f>
      </c>
      <c r="C45" s="10" t="s">
        <v>19</v>
      </c>
      <c r="D45" s="10" t="s">
        <v>25</v>
      </c>
      <c r="E45" s="11" t="s">
        <v>26</v>
      </c>
      <c r="F45" s="11" t="s">
        <v>58</v>
      </c>
      <c r="G45" s="11" t="s">
        <v>14</v>
      </c>
      <c r="H45" s="11" t="s">
        <v>14</v>
      </c>
      <c r="I45" s="17" t="s">
        <v>14</v>
      </c>
      <c r="J45" s="0" t="s">
        <v>15</v>
      </c>
    </row>
    <row r="46">
      <c r="B46" s="22">
        <f>"CASETA HUACHICHIL"</f>
      </c>
      <c r="C46" s="10" t="s">
        <v>19</v>
      </c>
      <c r="D46" s="10" t="s">
        <v>25</v>
      </c>
      <c r="E46" s="11" t="s">
        <v>26</v>
      </c>
      <c r="F46" s="11" t="s">
        <v>59</v>
      </c>
      <c r="G46" s="11" t="s">
        <v>14</v>
      </c>
      <c r="H46" s="11" t="s">
        <v>14</v>
      </c>
      <c r="I46" s="17" t="s">
        <v>14</v>
      </c>
      <c r="J46" s="0" t="s">
        <v>15</v>
      </c>
    </row>
    <row r="47">
      <c r="B47" s="22">
        <f>"CASETA HUIXTLA"</f>
      </c>
      <c r="C47" s="10" t="s">
        <v>19</v>
      </c>
      <c r="D47" s="10" t="s">
        <v>25</v>
      </c>
      <c r="E47" s="11" t="s">
        <v>26</v>
      </c>
      <c r="F47" s="11" t="s">
        <v>60</v>
      </c>
      <c r="G47" s="11" t="s">
        <v>14</v>
      </c>
      <c r="H47" s="11" t="s">
        <v>14</v>
      </c>
      <c r="I47" s="17" t="s">
        <v>14</v>
      </c>
      <c r="J47" s="0" t="s">
        <v>15</v>
      </c>
    </row>
    <row r="48">
      <c r="B48" s="22">
        <f>"CASETA IGUALA"</f>
      </c>
      <c r="C48" s="10" t="s">
        <v>19</v>
      </c>
      <c r="D48" s="10" t="s">
        <v>25</v>
      </c>
      <c r="E48" s="11" t="s">
        <v>26</v>
      </c>
      <c r="F48" s="11" t="s">
        <v>61</v>
      </c>
      <c r="G48" s="11" t="s">
        <v>14</v>
      </c>
      <c r="H48" s="11" t="s">
        <v>14</v>
      </c>
      <c r="I48" s="17" t="s">
        <v>14</v>
      </c>
      <c r="J48" s="0" t="s">
        <v>15</v>
      </c>
    </row>
    <row r="49">
      <c r="B49" s="22">
        <f>"Caseta Jalostitlan"</f>
      </c>
      <c r="C49" s="10" t="s">
        <v>19</v>
      </c>
      <c r="D49" s="10" t="s">
        <v>14</v>
      </c>
      <c r="E49" s="11" t="s">
        <v>20</v>
      </c>
      <c r="F49" s="11" t="s">
        <v>62</v>
      </c>
      <c r="G49" s="11" t="s">
        <v>14</v>
      </c>
      <c r="H49" s="11" t="s">
        <v>14</v>
      </c>
      <c r="I49" s="17" t="s">
        <v>14</v>
      </c>
      <c r="J49" s="0" t="s">
        <v>15</v>
      </c>
    </row>
    <row r="50">
      <c r="B50" s="22">
        <f>"CASETA JIMENEZ-CAMARGO"</f>
      </c>
      <c r="C50" s="10" t="s">
        <v>19</v>
      </c>
      <c r="D50" s="10" t="s">
        <v>25</v>
      </c>
      <c r="E50" s="11" t="s">
        <v>26</v>
      </c>
      <c r="F50" s="11" t="s">
        <v>63</v>
      </c>
      <c r="G50" s="11" t="s">
        <v>14</v>
      </c>
      <c r="H50" s="11" t="s">
        <v>14</v>
      </c>
      <c r="I50" s="17" t="s">
        <v>14</v>
      </c>
      <c r="J50" s="0" t="s">
        <v>15</v>
      </c>
    </row>
    <row r="51">
      <c r="B51" s="22">
        <f>"CASETA KANTUNILKIN-CANCUN"</f>
      </c>
      <c r="C51" s="10" t="s">
        <v>19</v>
      </c>
      <c r="D51" s="10" t="s">
        <v>25</v>
      </c>
      <c r="E51" s="11" t="s">
        <v>26</v>
      </c>
      <c r="F51" s="11" t="s">
        <v>64</v>
      </c>
      <c r="G51" s="11" t="s">
        <v>14</v>
      </c>
      <c r="H51" s="11" t="s">
        <v>14</v>
      </c>
      <c r="I51" s="17" t="s">
        <v>14</v>
      </c>
      <c r="J51" s="0" t="s">
        <v>15</v>
      </c>
    </row>
    <row r="52">
      <c r="B52" s="22">
        <f>"CASETA LA ANTIGUA"</f>
      </c>
      <c r="C52" s="10" t="s">
        <v>19</v>
      </c>
      <c r="D52" s="10" t="s">
        <v>25</v>
      </c>
      <c r="E52" s="11" t="s">
        <v>26</v>
      </c>
      <c r="F52" s="11" t="s">
        <v>65</v>
      </c>
      <c r="G52" s="11" t="s">
        <v>14</v>
      </c>
      <c r="H52" s="11" t="s">
        <v>14</v>
      </c>
      <c r="I52" s="17" t="s">
        <v>14</v>
      </c>
      <c r="J52" s="0" t="s">
        <v>15</v>
      </c>
    </row>
    <row r="53">
      <c r="B53" s="22">
        <f>"CASETA LA ANTIGUA VERACRUZ"</f>
      </c>
      <c r="C53" s="10" t="s">
        <v>19</v>
      </c>
      <c r="D53" s="10" t="s">
        <v>25</v>
      </c>
      <c r="E53" s="11" t="s">
        <v>26</v>
      </c>
      <c r="F53" s="11" t="s">
        <v>66</v>
      </c>
      <c r="G53" s="11" t="s">
        <v>14</v>
      </c>
      <c r="H53" s="11" t="s">
        <v>14</v>
      </c>
      <c r="I53" s="17" t="s">
        <v>14</v>
      </c>
      <c r="J53" s="0" t="s">
        <v>15</v>
      </c>
    </row>
    <row r="54">
      <c r="B54" s="22">
        <f>"CASETA LA CUCHILLA"</f>
      </c>
      <c r="C54" s="10" t="s">
        <v>19</v>
      </c>
      <c r="D54" s="10" t="s">
        <v>25</v>
      </c>
      <c r="E54" s="11" t="s">
        <v>26</v>
      </c>
      <c r="F54" s="11" t="s">
        <v>67</v>
      </c>
      <c r="G54" s="11" t="s">
        <v>14</v>
      </c>
      <c r="H54" s="11" t="s">
        <v>14</v>
      </c>
      <c r="I54" s="17" t="s">
        <v>14</v>
      </c>
      <c r="J54" s="0" t="s">
        <v>15</v>
      </c>
    </row>
    <row r="55">
      <c r="B55" s="22">
        <f>"CASETA LA PILA"</f>
      </c>
      <c r="C55" s="10" t="s">
        <v>19</v>
      </c>
      <c r="D55" s="10" t="s">
        <v>25</v>
      </c>
      <c r="E55" s="11" t="s">
        <v>26</v>
      </c>
      <c r="F55" s="11" t="s">
        <v>68</v>
      </c>
      <c r="G55" s="11" t="s">
        <v>14</v>
      </c>
      <c r="H55" s="11" t="s">
        <v>14</v>
      </c>
      <c r="I55" s="17" t="s">
        <v>14</v>
      </c>
      <c r="J55" s="0" t="s">
        <v>15</v>
      </c>
    </row>
    <row r="56">
      <c r="B56" s="22">
        <f>"CASETA LA RUMOROSA"</f>
      </c>
      <c r="C56" s="10" t="s">
        <v>19</v>
      </c>
      <c r="D56" s="10" t="s">
        <v>25</v>
      </c>
      <c r="E56" s="11" t="s">
        <v>26</v>
      </c>
      <c r="F56" s="11" t="s">
        <v>69</v>
      </c>
      <c r="G56" s="11" t="s">
        <v>14</v>
      </c>
      <c r="H56" s="11" t="s">
        <v>14</v>
      </c>
      <c r="I56" s="17" t="s">
        <v>14</v>
      </c>
      <c r="J56" s="0" t="s">
        <v>15</v>
      </c>
    </row>
    <row r="57">
      <c r="B57" s="22">
        <f>"CASETA LA VENTA"</f>
      </c>
      <c r="C57" s="10" t="s">
        <v>19</v>
      </c>
      <c r="D57" s="10" t="s">
        <v>25</v>
      </c>
      <c r="E57" s="11" t="s">
        <v>26</v>
      </c>
      <c r="F57" s="11" t="s">
        <v>70</v>
      </c>
      <c r="G57" s="11" t="s">
        <v>14</v>
      </c>
      <c r="H57" s="11" t="s">
        <v>14</v>
      </c>
      <c r="I57" s="17" t="s">
        <v>14</v>
      </c>
      <c r="J57" s="0" t="s">
        <v>15</v>
      </c>
    </row>
    <row r="58">
      <c r="B58" s="22">
        <f>"CASETA LEON GUZMAN"</f>
      </c>
      <c r="C58" s="10" t="s">
        <v>19</v>
      </c>
      <c r="D58" s="10" t="s">
        <v>25</v>
      </c>
      <c r="E58" s="11" t="s">
        <v>26</v>
      </c>
      <c r="F58" s="11" t="s">
        <v>71</v>
      </c>
      <c r="G58" s="11" t="s">
        <v>14</v>
      </c>
      <c r="H58" s="11" t="s">
        <v>14</v>
      </c>
      <c r="I58" s="17" t="s">
        <v>14</v>
      </c>
      <c r="J58" s="0" t="s">
        <v>15</v>
      </c>
    </row>
    <row r="59">
      <c r="B59" s="22">
        <f>"CASETA LIB. OJUELOS"</f>
      </c>
      <c r="C59" s="10" t="s">
        <v>19</v>
      </c>
      <c r="D59" s="10" t="s">
        <v>25</v>
      </c>
      <c r="E59" s="11" t="s">
        <v>26</v>
      </c>
      <c r="F59" s="11" t="s">
        <v>72</v>
      </c>
      <c r="G59" s="11" t="s">
        <v>14</v>
      </c>
      <c r="H59" s="11" t="s">
        <v>14</v>
      </c>
      <c r="I59" s="17" t="s">
        <v>14</v>
      </c>
      <c r="J59" s="0" t="s">
        <v>15</v>
      </c>
    </row>
    <row r="60">
      <c r="B60" s="22">
        <f>"CASETA LIBRAMIENTO A QRO"</f>
      </c>
      <c r="C60" s="10" t="s">
        <v>19</v>
      </c>
      <c r="D60" s="10" t="s">
        <v>25</v>
      </c>
      <c r="E60" s="11" t="s">
        <v>26</v>
      </c>
      <c r="F60" s="11" t="s">
        <v>73</v>
      </c>
      <c r="G60" s="11" t="s">
        <v>14</v>
      </c>
      <c r="H60" s="11" t="s">
        <v>14</v>
      </c>
      <c r="I60" s="17" t="s">
        <v>14</v>
      </c>
      <c r="J60" s="0" t="s">
        <v>15</v>
      </c>
    </row>
    <row r="61">
      <c r="B61" s="22">
        <f>"CASETA LOS CHORROS"</f>
      </c>
      <c r="C61" s="10" t="s">
        <v>19</v>
      </c>
      <c r="D61" s="10" t="s">
        <v>25</v>
      </c>
      <c r="E61" s="11" t="s">
        <v>26</v>
      </c>
      <c r="F61" s="11" t="s">
        <v>74</v>
      </c>
      <c r="G61" s="11" t="s">
        <v>14</v>
      </c>
      <c r="H61" s="11" t="s">
        <v>14</v>
      </c>
      <c r="I61" s="17" t="s">
        <v>14</v>
      </c>
      <c r="J61" s="0" t="s">
        <v>15</v>
      </c>
    </row>
    <row r="62">
      <c r="B62" s="22">
        <f>"CASETA MAGDALENA DE QUINO"</f>
      </c>
      <c r="C62" s="10" t="s">
        <v>19</v>
      </c>
      <c r="D62" s="10" t="s">
        <v>25</v>
      </c>
      <c r="E62" s="11" t="s">
        <v>26</v>
      </c>
      <c r="F62" s="11" t="s">
        <v>75</v>
      </c>
      <c r="G62" s="11" t="s">
        <v>14</v>
      </c>
      <c r="H62" s="11" t="s">
        <v>14</v>
      </c>
      <c r="I62" s="17" t="s">
        <v>14</v>
      </c>
      <c r="J62" s="0" t="s">
        <v>15</v>
      </c>
    </row>
    <row r="63">
      <c r="B63" s="22">
        <f>"Caseta Malpasito"</f>
      </c>
      <c r="C63" s="10" t="s">
        <v>19</v>
      </c>
      <c r="D63" s="10" t="s">
        <v>14</v>
      </c>
      <c r="E63" s="11" t="s">
        <v>76</v>
      </c>
      <c r="F63" s="11" t="s">
        <v>77</v>
      </c>
      <c r="G63" s="11" t="s">
        <v>14</v>
      </c>
      <c r="H63" s="11" t="s">
        <v>14</v>
      </c>
      <c r="I63" s="17" t="s">
        <v>14</v>
      </c>
      <c r="J63" s="0" t="s">
        <v>15</v>
      </c>
    </row>
    <row r="64">
      <c r="B64" s="22">
        <f>"Caseta Marmol"</f>
      </c>
      <c r="C64" s="10" t="s">
        <v>19</v>
      </c>
      <c r="D64" s="10" t="s">
        <v>14</v>
      </c>
      <c r="E64" s="11" t="s">
        <v>20</v>
      </c>
      <c r="F64" s="11" t="s">
        <v>78</v>
      </c>
      <c r="G64" s="11" t="s">
        <v>14</v>
      </c>
      <c r="H64" s="11" t="s">
        <v>14</v>
      </c>
      <c r="I64" s="17" t="s">
        <v>14</v>
      </c>
      <c r="J64" s="0" t="s">
        <v>15</v>
      </c>
    </row>
    <row r="65">
      <c r="B65" s="22">
        <f>"CASETA MEXICO CUERNAVACA"</f>
      </c>
      <c r="C65" s="10" t="s">
        <v>19</v>
      </c>
      <c r="D65" s="10" t="s">
        <v>25</v>
      </c>
      <c r="E65" s="11" t="s">
        <v>26</v>
      </c>
      <c r="F65" s="11" t="s">
        <v>79</v>
      </c>
      <c r="G65" s="11" t="s">
        <v>14</v>
      </c>
      <c r="H65" s="11" t="s">
        <v>14</v>
      </c>
      <c r="I65" s="17" t="s">
        <v>14</v>
      </c>
      <c r="J65" s="0" t="s">
        <v>15</v>
      </c>
    </row>
    <row r="66">
      <c r="B66" s="22">
        <f>"CASETA MIAUATLAN"</f>
      </c>
      <c r="C66" s="10" t="s">
        <v>19</v>
      </c>
      <c r="D66" s="10" t="s">
        <v>25</v>
      </c>
      <c r="E66" s="11" t="s">
        <v>26</v>
      </c>
      <c r="F66" s="11" t="s">
        <v>80</v>
      </c>
      <c r="G66" s="11" t="s">
        <v>14</v>
      </c>
      <c r="H66" s="11" t="s">
        <v>14</v>
      </c>
      <c r="I66" s="17" t="s">
        <v>14</v>
      </c>
      <c r="J66" s="0" t="s">
        <v>15</v>
      </c>
    </row>
    <row r="67">
      <c r="B67" s="22">
        <f>"Caseta Monterrey -  Cadereyta"</f>
      </c>
      <c r="C67" s="10" t="s">
        <v>19</v>
      </c>
      <c r="D67" s="10" t="s">
        <v>14</v>
      </c>
      <c r="E67" s="11" t="s">
        <v>12</v>
      </c>
      <c r="F67" s="11" t="s">
        <v>81</v>
      </c>
      <c r="G67" s="11" t="s">
        <v>14</v>
      </c>
      <c r="H67" s="11" t="s">
        <v>14</v>
      </c>
      <c r="I67" s="17" t="s">
        <v>14</v>
      </c>
      <c r="J67" s="0" t="s">
        <v>15</v>
      </c>
    </row>
    <row r="68">
      <c r="B68" s="22">
        <f>"Caseta Monterrey -  Reynosa"</f>
      </c>
      <c r="C68" s="10" t="s">
        <v>19</v>
      </c>
      <c r="D68" s="10" t="s">
        <v>14</v>
      </c>
      <c r="E68" s="11" t="s">
        <v>12</v>
      </c>
      <c r="F68" s="11" t="s">
        <v>82</v>
      </c>
      <c r="G68" s="11" t="s">
        <v>14</v>
      </c>
      <c r="H68" s="11" t="s">
        <v>14</v>
      </c>
      <c r="I68" s="17" t="s">
        <v>14</v>
      </c>
      <c r="J68" s="0" t="s">
        <v>15</v>
      </c>
    </row>
    <row r="69">
      <c r="B69" s="22">
        <f>"Caseta Monterrey Nvo. Laredo"</f>
      </c>
      <c r="C69" s="10" t="s">
        <v>19</v>
      </c>
      <c r="D69" s="10" t="s">
        <v>14</v>
      </c>
      <c r="E69" s="11" t="s">
        <v>12</v>
      </c>
      <c r="F69" s="11" t="s">
        <v>83</v>
      </c>
      <c r="G69" s="11" t="s">
        <v>14</v>
      </c>
      <c r="H69" s="11" t="s">
        <v>14</v>
      </c>
      <c r="I69" s="17" t="s">
        <v>14</v>
      </c>
      <c r="J69" s="0" t="s">
        <v>15</v>
      </c>
    </row>
    <row r="70">
      <c r="B70" s="22">
        <f>"CASETA MORFIN CHAVEZ"</f>
      </c>
      <c r="C70" s="10" t="s">
        <v>19</v>
      </c>
      <c r="D70" s="10" t="s">
        <v>25</v>
      </c>
      <c r="E70" s="11" t="s">
        <v>26</v>
      </c>
      <c r="F70" s="11" t="s">
        <v>84</v>
      </c>
      <c r="G70" s="11" t="s">
        <v>14</v>
      </c>
      <c r="H70" s="11" t="s">
        <v>14</v>
      </c>
      <c r="I70" s="17" t="s">
        <v>14</v>
      </c>
      <c r="J70" s="0" t="s">
        <v>15</v>
      </c>
    </row>
    <row r="71">
      <c r="B71" s="22">
        <f>"CASETA MTY-SALTILLO LINCOLN"</f>
      </c>
      <c r="C71" s="10" t="s">
        <v>19</v>
      </c>
      <c r="D71" s="10" t="s">
        <v>14</v>
      </c>
      <c r="E71" s="11" t="s">
        <v>85</v>
      </c>
      <c r="F71" s="11" t="s">
        <v>86</v>
      </c>
      <c r="G71" s="11" t="s">
        <v>14</v>
      </c>
      <c r="H71" s="11" t="s">
        <v>14</v>
      </c>
      <c r="I71" s="17" t="s">
        <v>14</v>
      </c>
      <c r="J71" s="0" t="s">
        <v>15</v>
      </c>
    </row>
    <row r="72">
      <c r="B72" s="22">
        <f>"CASETA NAUTLA"</f>
      </c>
      <c r="C72" s="10" t="s">
        <v>19</v>
      </c>
      <c r="D72" s="10" t="s">
        <v>25</v>
      </c>
      <c r="E72" s="11" t="s">
        <v>26</v>
      </c>
      <c r="F72" s="11" t="s">
        <v>87</v>
      </c>
      <c r="G72" s="11" t="s">
        <v>14</v>
      </c>
      <c r="H72" s="11" t="s">
        <v>14</v>
      </c>
      <c r="I72" s="17" t="s">
        <v>14</v>
      </c>
      <c r="J72" s="0" t="s">
        <v>15</v>
      </c>
    </row>
    <row r="73">
      <c r="B73" s="22">
        <f>"Caseta Nvo. Progreso"</f>
      </c>
      <c r="C73" s="10" t="s">
        <v>19</v>
      </c>
      <c r="D73" s="10" t="s">
        <v>14</v>
      </c>
      <c r="E73" s="11" t="s">
        <v>20</v>
      </c>
      <c r="F73" s="11" t="s">
        <v>88</v>
      </c>
      <c r="G73" s="11" t="s">
        <v>14</v>
      </c>
      <c r="H73" s="11" t="s">
        <v>14</v>
      </c>
      <c r="I73" s="17" t="s">
        <v>14</v>
      </c>
      <c r="J73" s="0" t="s">
        <v>15</v>
      </c>
    </row>
    <row r="74">
      <c r="B74" s="22">
        <f>"CASETA OCOTLAN"</f>
      </c>
      <c r="C74" s="10" t="s">
        <v>19</v>
      </c>
      <c r="D74" s="10" t="s">
        <v>25</v>
      </c>
      <c r="E74" s="11" t="s">
        <v>26</v>
      </c>
      <c r="F74" s="11" t="s">
        <v>89</v>
      </c>
      <c r="G74" s="11" t="s">
        <v>14</v>
      </c>
      <c r="H74" s="11" t="s">
        <v>14</v>
      </c>
      <c r="I74" s="17" t="s">
        <v>14</v>
      </c>
      <c r="J74" s="0" t="s">
        <v>15</v>
      </c>
    </row>
    <row r="75">
      <c r="B75" s="22">
        <f>"CASETA OJO LAGUNA"</f>
      </c>
      <c r="C75" s="10" t="s">
        <v>19</v>
      </c>
      <c r="D75" s="10" t="s">
        <v>25</v>
      </c>
      <c r="E75" s="11" t="s">
        <v>26</v>
      </c>
      <c r="F75" s="11" t="s">
        <v>90</v>
      </c>
      <c r="G75" s="11" t="s">
        <v>14</v>
      </c>
      <c r="H75" s="11" t="s">
        <v>14</v>
      </c>
      <c r="I75" s="17" t="s">
        <v>14</v>
      </c>
      <c r="J75" s="0" t="s">
        <v>15</v>
      </c>
    </row>
    <row r="76">
      <c r="B76" s="22">
        <f>"CASETA PALO BLANCO"</f>
      </c>
      <c r="C76" s="10" t="s">
        <v>19</v>
      </c>
      <c r="D76" s="10" t="s">
        <v>25</v>
      </c>
      <c r="E76" s="11" t="s">
        <v>26</v>
      </c>
      <c r="F76" s="11" t="s">
        <v>91</v>
      </c>
      <c r="G76" s="11" t="s">
        <v>14</v>
      </c>
      <c r="H76" s="11" t="s">
        <v>14</v>
      </c>
      <c r="I76" s="17" t="s">
        <v>14</v>
      </c>
      <c r="J76" s="0" t="s">
        <v>15</v>
      </c>
    </row>
    <row r="77">
      <c r="B77" s="22">
        <f>"CASETA PAPALOAPAN"</f>
      </c>
      <c r="C77" s="10" t="s">
        <v>19</v>
      </c>
      <c r="D77" s="10" t="s">
        <v>25</v>
      </c>
      <c r="E77" s="11" t="s">
        <v>26</v>
      </c>
      <c r="F77" s="11" t="s">
        <v>92</v>
      </c>
      <c r="G77" s="11" t="s">
        <v>14</v>
      </c>
      <c r="H77" s="11" t="s">
        <v>14</v>
      </c>
      <c r="I77" s="17" t="s">
        <v>14</v>
      </c>
      <c r="J77" s="0" t="s">
        <v>15</v>
      </c>
    </row>
    <row r="78">
      <c r="B78" s="22">
        <f>"CASETA PASO DEL TORO"</f>
      </c>
      <c r="C78" s="10" t="s">
        <v>19</v>
      </c>
      <c r="D78" s="10" t="s">
        <v>25</v>
      </c>
      <c r="E78" s="11" t="s">
        <v>26</v>
      </c>
      <c r="F78" s="11" t="s">
        <v>93</v>
      </c>
      <c r="G78" s="11" t="s">
        <v>14</v>
      </c>
      <c r="H78" s="11" t="s">
        <v>14</v>
      </c>
      <c r="I78" s="17" t="s">
        <v>14</v>
      </c>
      <c r="J78" s="0" t="s">
        <v>15</v>
      </c>
    </row>
    <row r="79">
      <c r="B79" s="22">
        <f>"CASETA PATZCUARO URUAPAN"</f>
      </c>
      <c r="C79" s="10" t="s">
        <v>19</v>
      </c>
      <c r="D79" s="10" t="s">
        <v>25</v>
      </c>
      <c r="E79" s="11" t="s">
        <v>26</v>
      </c>
      <c r="F79" s="11" t="s">
        <v>94</v>
      </c>
      <c r="G79" s="11" t="s">
        <v>14</v>
      </c>
      <c r="H79" s="11" t="s">
        <v>14</v>
      </c>
      <c r="I79" s="17" t="s">
        <v>14</v>
      </c>
      <c r="J79" s="0" t="s">
        <v>15</v>
      </c>
    </row>
    <row r="80">
      <c r="B80" s="22">
        <f>"CASETA PEROTE TLAXCALA"</f>
      </c>
      <c r="C80" s="10" t="s">
        <v>19</v>
      </c>
      <c r="D80" s="10" t="s">
        <v>25</v>
      </c>
      <c r="E80" s="11" t="s">
        <v>26</v>
      </c>
      <c r="F80" s="11" t="s">
        <v>95</v>
      </c>
      <c r="G80" s="11" t="s">
        <v>14</v>
      </c>
      <c r="H80" s="11" t="s">
        <v>14</v>
      </c>
      <c r="I80" s="17" t="s">
        <v>14</v>
      </c>
      <c r="J80" s="0" t="s">
        <v>15</v>
      </c>
    </row>
    <row r="81">
      <c r="B81" s="22">
        <f>"CASETA PIRAMIDES"</f>
      </c>
      <c r="C81" s="10" t="s">
        <v>19</v>
      </c>
      <c r="D81" s="10" t="s">
        <v>25</v>
      </c>
      <c r="E81" s="11" t="s">
        <v>26</v>
      </c>
      <c r="F81" s="11" t="s">
        <v>96</v>
      </c>
      <c r="G81" s="11" t="s">
        <v>14</v>
      </c>
      <c r="H81" s="11" t="s">
        <v>14</v>
      </c>
      <c r="I81" s="17" t="s">
        <v>14</v>
      </c>
      <c r="J81" s="0" t="s">
        <v>15</v>
      </c>
    </row>
    <row r="82">
      <c r="B82" s="22">
        <f>"CASETA PLAN DE AYALA"</f>
      </c>
      <c r="C82" s="10" t="s">
        <v>19</v>
      </c>
      <c r="D82" s="10" t="s">
        <v>25</v>
      </c>
      <c r="E82" s="11" t="s">
        <v>26</v>
      </c>
      <c r="F82" s="11" t="s">
        <v>97</v>
      </c>
      <c r="G82" s="11" t="s">
        <v>14</v>
      </c>
      <c r="H82" s="11" t="s">
        <v>14</v>
      </c>
      <c r="I82" s="17" t="s">
        <v>14</v>
      </c>
      <c r="J82" s="0" t="s">
        <v>15</v>
      </c>
    </row>
    <row r="83">
      <c r="B83" s="22">
        <f>"Caseta Plan de Barracas"</f>
      </c>
      <c r="C83" s="10" t="s">
        <v>19</v>
      </c>
      <c r="D83" s="10" t="s">
        <v>14</v>
      </c>
      <c r="E83" s="11" t="s">
        <v>20</v>
      </c>
      <c r="F83" s="11" t="s">
        <v>98</v>
      </c>
      <c r="G83" s="11" t="s">
        <v>14</v>
      </c>
      <c r="H83" s="11" t="s">
        <v>14</v>
      </c>
      <c r="I83" s="17" t="s">
        <v>14</v>
      </c>
      <c r="J83" s="0" t="s">
        <v>15</v>
      </c>
    </row>
    <row r="84">
      <c r="B84" s="22">
        <f>"CASETA PUENTE LA PIEDAD"</f>
      </c>
      <c r="C84" s="10" t="s">
        <v>19</v>
      </c>
      <c r="D84" s="10" t="s">
        <v>25</v>
      </c>
      <c r="E84" s="11" t="s">
        <v>26</v>
      </c>
      <c r="F84" s="11" t="s">
        <v>99</v>
      </c>
      <c r="G84" s="11" t="s">
        <v>14</v>
      </c>
      <c r="H84" s="11" t="s">
        <v>14</v>
      </c>
      <c r="I84" s="17" t="s">
        <v>14</v>
      </c>
      <c r="J84" s="0" t="s">
        <v>15</v>
      </c>
    </row>
    <row r="85">
      <c r="B85" s="22">
        <f>"CASETA QUERETARO"</f>
      </c>
      <c r="C85" s="10" t="s">
        <v>19</v>
      </c>
      <c r="D85" s="10" t="s">
        <v>25</v>
      </c>
      <c r="E85" s="11" t="s">
        <v>26</v>
      </c>
      <c r="F85" s="11" t="s">
        <v>100</v>
      </c>
      <c r="G85" s="11" t="s">
        <v>14</v>
      </c>
      <c r="H85" s="11" t="s">
        <v>14</v>
      </c>
      <c r="I85" s="17" t="s">
        <v>14</v>
      </c>
      <c r="J85" s="0" t="s">
        <v>15</v>
      </c>
    </row>
    <row r="86">
      <c r="B86" s="22">
        <f>"Caseta Rosario"</f>
      </c>
      <c r="C86" s="10" t="s">
        <v>19</v>
      </c>
      <c r="D86" s="10" t="s">
        <v>14</v>
      </c>
      <c r="E86" s="11" t="s">
        <v>20</v>
      </c>
      <c r="F86" s="11" t="s">
        <v>101</v>
      </c>
      <c r="G86" s="11" t="s">
        <v>14</v>
      </c>
      <c r="H86" s="11" t="s">
        <v>14</v>
      </c>
      <c r="I86" s="17" t="s">
        <v>14</v>
      </c>
      <c r="J86" s="0" t="s">
        <v>15</v>
      </c>
    </row>
    <row r="87">
      <c r="B87" s="22">
        <f>"CASETA ROSARITO"</f>
      </c>
      <c r="C87" s="10" t="s">
        <v>19</v>
      </c>
      <c r="D87" s="10" t="s">
        <v>25</v>
      </c>
      <c r="E87" s="11" t="s">
        <v>26</v>
      </c>
      <c r="F87" s="11" t="s">
        <v>102</v>
      </c>
      <c r="G87" s="11" t="s">
        <v>14</v>
      </c>
      <c r="H87" s="11" t="s">
        <v>14</v>
      </c>
      <c r="I87" s="17" t="s">
        <v>14</v>
      </c>
      <c r="J87" s="0" t="s">
        <v>15</v>
      </c>
    </row>
    <row r="88">
      <c r="B88" s="22">
        <f>"CASETA SACRAMENTO"</f>
      </c>
      <c r="C88" s="10" t="s">
        <v>19</v>
      </c>
      <c r="D88" s="10" t="s">
        <v>25</v>
      </c>
      <c r="E88" s="11" t="s">
        <v>26</v>
      </c>
      <c r="F88" s="11" t="s">
        <v>103</v>
      </c>
      <c r="G88" s="11" t="s">
        <v>14</v>
      </c>
      <c r="H88" s="11" t="s">
        <v>14</v>
      </c>
      <c r="I88" s="17" t="s">
        <v>14</v>
      </c>
      <c r="J88" s="0" t="s">
        <v>15</v>
      </c>
    </row>
    <row r="89">
      <c r="B89" s="22">
        <f>"CASETA SALAMANCA-GUANAJUATO"</f>
      </c>
      <c r="C89" s="10" t="s">
        <v>19</v>
      </c>
      <c r="D89" s="10" t="s">
        <v>25</v>
      </c>
      <c r="E89" s="11" t="s">
        <v>26</v>
      </c>
      <c r="F89" s="11" t="s">
        <v>104</v>
      </c>
      <c r="G89" s="11" t="s">
        <v>14</v>
      </c>
      <c r="H89" s="11" t="s">
        <v>14</v>
      </c>
      <c r="I89" s="17" t="s">
        <v>14</v>
      </c>
      <c r="J89" s="0" t="s">
        <v>15</v>
      </c>
    </row>
    <row r="90">
      <c r="B90" s="22">
        <f>"CASETA SALTILLO-MTY LINCOLN"</f>
      </c>
      <c r="C90" s="10" t="s">
        <v>19</v>
      </c>
      <c r="D90" s="10" t="s">
        <v>14</v>
      </c>
      <c r="E90" s="11" t="s">
        <v>85</v>
      </c>
      <c r="F90" s="11" t="s">
        <v>105</v>
      </c>
      <c r="G90" s="11" t="s">
        <v>14</v>
      </c>
      <c r="H90" s="11" t="s">
        <v>14</v>
      </c>
      <c r="I90" s="17" t="s">
        <v>14</v>
      </c>
      <c r="J90" s="0" t="s">
        <v>15</v>
      </c>
    </row>
    <row r="91">
      <c r="B91" s="22">
        <f>"CASETA SAN FCO DEL RINCON"</f>
      </c>
      <c r="C91" s="10" t="s">
        <v>19</v>
      </c>
      <c r="D91" s="10" t="s">
        <v>25</v>
      </c>
      <c r="E91" s="11" t="s">
        <v>26</v>
      </c>
      <c r="F91" s="11" t="s">
        <v>106</v>
      </c>
      <c r="G91" s="11" t="s">
        <v>14</v>
      </c>
      <c r="H91" s="11" t="s">
        <v>14</v>
      </c>
      <c r="I91" s="17" t="s">
        <v>14</v>
      </c>
      <c r="J91" s="0" t="s">
        <v>15</v>
      </c>
    </row>
    <row r="92">
      <c r="B92" s="22">
        <f>"CASETA SAN FRANCISCO"</f>
      </c>
      <c r="C92" s="10" t="s">
        <v>19</v>
      </c>
      <c r="D92" s="10" t="s">
        <v>25</v>
      </c>
      <c r="E92" s="11" t="s">
        <v>26</v>
      </c>
      <c r="F92" s="11" t="s">
        <v>107</v>
      </c>
      <c r="G92" s="11" t="s">
        <v>14</v>
      </c>
      <c r="H92" s="11" t="s">
        <v>14</v>
      </c>
      <c r="I92" s="17" t="s">
        <v>14</v>
      </c>
      <c r="J92" s="0" t="s">
        <v>15</v>
      </c>
    </row>
    <row r="93">
      <c r="B93" s="22">
        <f>"CASETA SAN JULIAN"</f>
      </c>
      <c r="C93" s="10" t="s">
        <v>19</v>
      </c>
      <c r="D93" s="10" t="s">
        <v>25</v>
      </c>
      <c r="E93" s="11" t="s">
        <v>26</v>
      </c>
      <c r="F93" s="11" t="s">
        <v>108</v>
      </c>
      <c r="G93" s="11" t="s">
        <v>14</v>
      </c>
      <c r="H93" s="11" t="s">
        <v>14</v>
      </c>
      <c r="I93" s="17" t="s">
        <v>14</v>
      </c>
      <c r="J93" s="0" t="s">
        <v>15</v>
      </c>
    </row>
    <row r="94">
      <c r="B94" s="22">
        <f>"CASETA SAN LUIS RIO COLORADO"</f>
      </c>
      <c r="C94" s="10" t="s">
        <v>19</v>
      </c>
      <c r="D94" s="10" t="s">
        <v>25</v>
      </c>
      <c r="E94" s="11" t="s">
        <v>26</v>
      </c>
      <c r="F94" s="11" t="s">
        <v>109</v>
      </c>
      <c r="G94" s="11" t="s">
        <v>14</v>
      </c>
      <c r="H94" s="11" t="s">
        <v>14</v>
      </c>
      <c r="I94" s="17" t="s">
        <v>14</v>
      </c>
      <c r="J94" s="0" t="s">
        <v>15</v>
      </c>
    </row>
    <row r="95">
      <c r="B95" s="22">
        <f>"CASETA SAN MARCOS"</f>
      </c>
      <c r="C95" s="10" t="s">
        <v>19</v>
      </c>
      <c r="D95" s="10" t="s">
        <v>25</v>
      </c>
      <c r="E95" s="11" t="s">
        <v>26</v>
      </c>
      <c r="F95" s="11" t="s">
        <v>110</v>
      </c>
      <c r="G95" s="11" t="s">
        <v>14</v>
      </c>
      <c r="H95" s="11" t="s">
        <v>14</v>
      </c>
      <c r="I95" s="17" t="s">
        <v>14</v>
      </c>
      <c r="J95" s="0" t="s">
        <v>15</v>
      </c>
    </row>
    <row r="96">
      <c r="B96" s="22">
        <f>"CASETA SAN MARCOS HUIXTOCO"</f>
      </c>
      <c r="C96" s="10" t="s">
        <v>19</v>
      </c>
      <c r="D96" s="10" t="s">
        <v>25</v>
      </c>
      <c r="E96" s="11" t="s">
        <v>26</v>
      </c>
      <c r="F96" s="11" t="s">
        <v>111</v>
      </c>
      <c r="G96" s="11" t="s">
        <v>14</v>
      </c>
      <c r="H96" s="11" t="s">
        <v>14</v>
      </c>
      <c r="I96" s="17" t="s">
        <v>14</v>
      </c>
      <c r="J96" s="0" t="s">
        <v>15</v>
      </c>
    </row>
    <row r="97">
      <c r="B97" s="22">
        <f>"CASETA SAN MARTIN TEXMELUCAN"</f>
      </c>
      <c r="C97" s="10" t="s">
        <v>19</v>
      </c>
      <c r="D97" s="10" t="s">
        <v>25</v>
      </c>
      <c r="E97" s="11" t="s">
        <v>26</v>
      </c>
      <c r="F97" s="11" t="s">
        <v>112</v>
      </c>
      <c r="G97" s="11" t="s">
        <v>14</v>
      </c>
      <c r="H97" s="11" t="s">
        <v>14</v>
      </c>
      <c r="I97" s="17" t="s">
        <v>14</v>
      </c>
      <c r="J97" s="0" t="s">
        <v>15</v>
      </c>
    </row>
    <row r="98">
      <c r="B98" s="22">
        <f>"Caseta Santa Maria del Oro"</f>
      </c>
      <c r="C98" s="10" t="s">
        <v>19</v>
      </c>
      <c r="D98" s="10" t="s">
        <v>14</v>
      </c>
      <c r="E98" s="11" t="s">
        <v>20</v>
      </c>
      <c r="F98" s="11" t="s">
        <v>113</v>
      </c>
      <c r="G98" s="11" t="s">
        <v>14</v>
      </c>
      <c r="H98" s="11" t="s">
        <v>14</v>
      </c>
      <c r="I98" s="17" t="s">
        <v>14</v>
      </c>
      <c r="J98" s="0" t="s">
        <v>15</v>
      </c>
    </row>
    <row r="99">
      <c r="B99" s="22">
        <f>"CASETA SAUCILLO-DELICIAS"</f>
      </c>
      <c r="C99" s="10" t="s">
        <v>19</v>
      </c>
      <c r="D99" s="10" t="s">
        <v>25</v>
      </c>
      <c r="E99" s="11" t="s">
        <v>26</v>
      </c>
      <c r="F99" s="11" t="s">
        <v>114</v>
      </c>
      <c r="G99" s="11" t="s">
        <v>14</v>
      </c>
      <c r="H99" s="11" t="s">
        <v>14</v>
      </c>
      <c r="I99" s="17" t="s">
        <v>14</v>
      </c>
      <c r="J99" s="0" t="s">
        <v>15</v>
      </c>
    </row>
    <row r="100">
      <c r="B100" s="22">
        <f>"CASETA SAYULA-COSOLEACAQUE"</f>
      </c>
      <c r="C100" s="10" t="s">
        <v>19</v>
      </c>
      <c r="D100" s="10" t="s">
        <v>25</v>
      </c>
      <c r="E100" s="11" t="s">
        <v>26</v>
      </c>
      <c r="F100" s="11" t="s">
        <v>115</v>
      </c>
      <c r="G100" s="11" t="s">
        <v>14</v>
      </c>
      <c r="H100" s="11" t="s">
        <v>14</v>
      </c>
      <c r="I100" s="17" t="s">
        <v>14</v>
      </c>
      <c r="J100" s="0" t="s">
        <v>15</v>
      </c>
    </row>
    <row r="101">
      <c r="B101" s="22">
        <f>"Caseta Seybaplaya"</f>
      </c>
      <c r="C101" s="10" t="s">
        <v>19</v>
      </c>
      <c r="D101" s="10" t="s">
        <v>14</v>
      </c>
      <c r="E101" s="11" t="s">
        <v>20</v>
      </c>
      <c r="F101" s="11" t="s">
        <v>116</v>
      </c>
      <c r="G101" s="11" t="s">
        <v>14</v>
      </c>
      <c r="H101" s="11" t="s">
        <v>14</v>
      </c>
      <c r="I101" s="17" t="s">
        <v>14</v>
      </c>
      <c r="J101" s="0" t="s">
        <v>15</v>
      </c>
    </row>
    <row r="102">
      <c r="B102" s="22">
        <f>"CASETA TECATE"</f>
      </c>
      <c r="C102" s="10" t="s">
        <v>19</v>
      </c>
      <c r="D102" s="10" t="s">
        <v>25</v>
      </c>
      <c r="E102" s="11" t="s">
        <v>26</v>
      </c>
      <c r="F102" s="11" t="s">
        <v>117</v>
      </c>
      <c r="G102" s="11" t="s">
        <v>14</v>
      </c>
      <c r="H102" s="11" t="s">
        <v>14</v>
      </c>
      <c r="I102" s="17" t="s">
        <v>14</v>
      </c>
      <c r="J102" s="0" t="s">
        <v>15</v>
      </c>
    </row>
    <row r="103">
      <c r="B103" s="22">
        <f>"CASETA TECOLUTLAN"</f>
      </c>
      <c r="C103" s="10" t="s">
        <v>19</v>
      </c>
      <c r="D103" s="10" t="s">
        <v>25</v>
      </c>
      <c r="E103" s="11" t="s">
        <v>26</v>
      </c>
      <c r="F103" s="11" t="s">
        <v>118</v>
      </c>
      <c r="G103" s="11" t="s">
        <v>14</v>
      </c>
      <c r="H103" s="11" t="s">
        <v>14</v>
      </c>
      <c r="I103" s="17" t="s">
        <v>14</v>
      </c>
      <c r="J103" s="0" t="s">
        <v>15</v>
      </c>
    </row>
    <row r="104">
      <c r="B104" s="22">
        <f>"CASETA TEHUACAN"</f>
      </c>
      <c r="C104" s="10" t="s">
        <v>19</v>
      </c>
      <c r="D104" s="10" t="s">
        <v>25</v>
      </c>
      <c r="E104" s="11" t="s">
        <v>26</v>
      </c>
      <c r="F104" s="11" t="s">
        <v>119</v>
      </c>
      <c r="G104" s="11" t="s">
        <v>14</v>
      </c>
      <c r="H104" s="11" t="s">
        <v>14</v>
      </c>
      <c r="I104" s="17" t="s">
        <v>14</v>
      </c>
      <c r="J104" s="0" t="s">
        <v>15</v>
      </c>
    </row>
    <row r="105">
      <c r="B105" s="22">
        <f>"CASETA TEPATITLAN"</f>
      </c>
      <c r="C105" s="10" t="s">
        <v>19</v>
      </c>
      <c r="D105" s="10" t="s">
        <v>25</v>
      </c>
      <c r="E105" s="11" t="s">
        <v>26</v>
      </c>
      <c r="F105" s="11" t="s">
        <v>120</v>
      </c>
      <c r="G105" s="11" t="s">
        <v>14</v>
      </c>
      <c r="H105" s="11" t="s">
        <v>14</v>
      </c>
      <c r="I105" s="17" t="s">
        <v>14</v>
      </c>
      <c r="J105" s="0" t="s">
        <v>15</v>
      </c>
    </row>
    <row r="106">
      <c r="B106" s="22">
        <f>"Caseta Tepexpan"</f>
      </c>
      <c r="C106" s="10" t="s">
        <v>19</v>
      </c>
      <c r="D106" s="10" t="s">
        <v>14</v>
      </c>
      <c r="E106" s="11" t="s">
        <v>76</v>
      </c>
      <c r="F106" s="11" t="s">
        <v>121</v>
      </c>
      <c r="G106" s="11" t="s">
        <v>14</v>
      </c>
      <c r="H106" s="11" t="s">
        <v>14</v>
      </c>
      <c r="I106" s="17" t="s">
        <v>14</v>
      </c>
      <c r="J106" s="0" t="s">
        <v>15</v>
      </c>
    </row>
    <row r="107">
      <c r="B107" s="22">
        <f>"CASETA TLAQUEPAQUE"</f>
      </c>
      <c r="C107" s="10" t="s">
        <v>19</v>
      </c>
      <c r="D107" s="10" t="s">
        <v>25</v>
      </c>
      <c r="E107" s="11" t="s">
        <v>26</v>
      </c>
      <c r="F107" s="11" t="s">
        <v>122</v>
      </c>
      <c r="G107" s="11" t="s">
        <v>14</v>
      </c>
      <c r="H107" s="11" t="s">
        <v>14</v>
      </c>
      <c r="I107" s="17" t="s">
        <v>14</v>
      </c>
      <c r="J107" s="0" t="s">
        <v>15</v>
      </c>
    </row>
    <row r="108">
      <c r="B108" s="22">
        <f>"Caseta Toluca - Atlacomulco"</f>
      </c>
      <c r="C108" s="10" t="s">
        <v>19</v>
      </c>
      <c r="D108" s="10" t="s">
        <v>25</v>
      </c>
      <c r="E108" s="11" t="s">
        <v>26</v>
      </c>
      <c r="F108" s="11" t="s">
        <v>123</v>
      </c>
      <c r="G108" s="11" t="s">
        <v>14</v>
      </c>
      <c r="H108" s="11" t="s">
        <v>14</v>
      </c>
      <c r="I108" s="17" t="s">
        <v>14</v>
      </c>
      <c r="J108" s="0" t="s">
        <v>15</v>
      </c>
    </row>
    <row r="109">
      <c r="B109" s="22">
        <f>"CASETA TONALA"</f>
      </c>
      <c r="C109" s="10" t="s">
        <v>19</v>
      </c>
      <c r="D109" s="10" t="s">
        <v>25</v>
      </c>
      <c r="E109" s="11" t="s">
        <v>26</v>
      </c>
      <c r="F109" s="11" t="s">
        <v>124</v>
      </c>
      <c r="G109" s="11" t="s">
        <v>14</v>
      </c>
      <c r="H109" s="11" t="s">
        <v>14</v>
      </c>
      <c r="I109" s="17" t="s">
        <v>14</v>
      </c>
      <c r="J109" s="0" t="s">
        <v>15</v>
      </c>
    </row>
    <row r="110">
      <c r="B110" s="22">
        <f>"Caseta Trapichillo"</f>
      </c>
      <c r="C110" s="10" t="s">
        <v>19</v>
      </c>
      <c r="D110" s="10" t="s">
        <v>14</v>
      </c>
      <c r="E110" s="11" t="s">
        <v>20</v>
      </c>
      <c r="F110" s="11" t="s">
        <v>125</v>
      </c>
      <c r="G110" s="11" t="s">
        <v>14</v>
      </c>
      <c r="H110" s="11" t="s">
        <v>14</v>
      </c>
      <c r="I110" s="17" t="s">
        <v>14</v>
      </c>
      <c r="J110" s="0" t="s">
        <v>15</v>
      </c>
    </row>
    <row r="111">
      <c r="B111" s="22">
        <f>"CASETA USUMACINTA"</f>
      </c>
      <c r="C111" s="10" t="s">
        <v>19</v>
      </c>
      <c r="D111" s="10" t="s">
        <v>25</v>
      </c>
      <c r="E111" s="11" t="s">
        <v>26</v>
      </c>
      <c r="F111" s="11" t="s">
        <v>126</v>
      </c>
      <c r="G111" s="11" t="s">
        <v>14</v>
      </c>
      <c r="H111" s="11" t="s">
        <v>14</v>
      </c>
      <c r="I111" s="17" t="s">
        <v>14</v>
      </c>
      <c r="J111" s="0" t="s">
        <v>15</v>
      </c>
    </row>
    <row r="112">
      <c r="B112" s="22">
        <f>"CASETA VALLADOLID CANCUN"</f>
      </c>
      <c r="C112" s="10" t="s">
        <v>19</v>
      </c>
      <c r="D112" s="10" t="s">
        <v>25</v>
      </c>
      <c r="E112" s="11" t="s">
        <v>26</v>
      </c>
      <c r="F112" s="11" t="s">
        <v>127</v>
      </c>
      <c r="G112" s="11" t="s">
        <v>14</v>
      </c>
      <c r="H112" s="11" t="s">
        <v>14</v>
      </c>
      <c r="I112" s="17" t="s">
        <v>14</v>
      </c>
      <c r="J112" s="0" t="s">
        <v>15</v>
      </c>
    </row>
    <row r="113">
      <c r="B113" s="22">
        <f>"CASETA VILLA AHUMADA"</f>
      </c>
      <c r="C113" s="10" t="s">
        <v>19</v>
      </c>
      <c r="D113" s="10" t="s">
        <v>25</v>
      </c>
      <c r="E113" s="11" t="s">
        <v>26</v>
      </c>
      <c r="F113" s="11" t="s">
        <v>128</v>
      </c>
      <c r="G113" s="11" t="s">
        <v>14</v>
      </c>
      <c r="H113" s="11" t="s">
        <v>14</v>
      </c>
      <c r="I113" s="17" t="s">
        <v>14</v>
      </c>
      <c r="J113" s="0" t="s">
        <v>15</v>
      </c>
    </row>
    <row r="114">
      <c r="B114" s="22">
        <f>"CASETA VILLA DE GPE"</f>
      </c>
      <c r="C114" s="10" t="s">
        <v>19</v>
      </c>
      <c r="D114" s="10" t="s">
        <v>25</v>
      </c>
      <c r="E114" s="11" t="s">
        <v>26</v>
      </c>
      <c r="F114" s="11" t="s">
        <v>129</v>
      </c>
      <c r="G114" s="11" t="s">
        <v>14</v>
      </c>
      <c r="H114" s="11" t="s">
        <v>14</v>
      </c>
      <c r="I114" s="17" t="s">
        <v>14</v>
      </c>
      <c r="J114" s="0" t="s">
        <v>15</v>
      </c>
    </row>
    <row r="115">
      <c r="B115" s="22">
        <f>"Caseta Xcan"</f>
      </c>
      <c r="C115" s="10" t="s">
        <v>19</v>
      </c>
      <c r="D115" s="10" t="s">
        <v>14</v>
      </c>
      <c r="E115" s="11" t="s">
        <v>20</v>
      </c>
      <c r="F115" s="11" t="s">
        <v>130</v>
      </c>
      <c r="G115" s="11" t="s">
        <v>14</v>
      </c>
      <c r="H115" s="11" t="s">
        <v>14</v>
      </c>
      <c r="I115" s="17" t="s">
        <v>14</v>
      </c>
      <c r="J115" s="0" t="s">
        <v>15</v>
      </c>
    </row>
    <row r="116">
      <c r="B116" s="22">
        <f>"CASETA YERBANIZ"</f>
      </c>
      <c r="C116" s="10" t="s">
        <v>19</v>
      </c>
      <c r="D116" s="10" t="s">
        <v>25</v>
      </c>
      <c r="E116" s="11" t="s">
        <v>26</v>
      </c>
      <c r="F116" s="11" t="s">
        <v>131</v>
      </c>
      <c r="G116" s="11" t="s">
        <v>14</v>
      </c>
      <c r="H116" s="11" t="s">
        <v>14</v>
      </c>
      <c r="I116" s="17" t="s">
        <v>14</v>
      </c>
      <c r="J116" s="0" t="s">
        <v>15</v>
      </c>
    </row>
    <row r="117">
      <c r="B117" s="22">
        <f>"CASETA ZACATECAS"</f>
      </c>
      <c r="C117" s="10" t="s">
        <v>19</v>
      </c>
      <c r="D117" s="10" t="s">
        <v>25</v>
      </c>
      <c r="E117" s="11" t="s">
        <v>26</v>
      </c>
      <c r="F117" s="11" t="s">
        <v>132</v>
      </c>
      <c r="G117" s="11" t="s">
        <v>14</v>
      </c>
      <c r="H117" s="11" t="s">
        <v>14</v>
      </c>
      <c r="I117" s="17" t="s">
        <v>14</v>
      </c>
      <c r="J117" s="0" t="s">
        <v>15</v>
      </c>
    </row>
    <row r="118">
      <c r="B118" s="22">
        <f>"CASETA ZAVALZA JIMENEZ"</f>
      </c>
      <c r="C118" s="10" t="s">
        <v>19</v>
      </c>
      <c r="D118" s="10" t="s">
        <v>25</v>
      </c>
      <c r="E118" s="11" t="s">
        <v>26</v>
      </c>
      <c r="F118" s="11" t="s">
        <v>133</v>
      </c>
      <c r="G118" s="11" t="s">
        <v>14</v>
      </c>
      <c r="H118" s="11" t="s">
        <v>14</v>
      </c>
      <c r="I118" s="17" t="s">
        <v>14</v>
      </c>
      <c r="J118" s="0" t="s">
        <v>15</v>
      </c>
    </row>
    <row r="119">
      <c r="B119" s="22">
        <f>"libramiento matehuala"</f>
      </c>
      <c r="C119" s="10" t="s">
        <v>19</v>
      </c>
      <c r="D119" s="10" t="s">
        <v>14</v>
      </c>
      <c r="E119" s="11" t="s">
        <v>23</v>
      </c>
      <c r="F119" s="11" t="s">
        <v>134</v>
      </c>
      <c r="G119" s="11" t="s">
        <v>14</v>
      </c>
      <c r="H119" s="11" t="s">
        <v>14</v>
      </c>
      <c r="I119" s="17" t="s">
        <v>14</v>
      </c>
      <c r="J119" s="0" t="s">
        <v>15</v>
      </c>
    </row>
    <row r="120">
      <c r="B120" s="22">
        <f>"Puente 1"</f>
      </c>
      <c r="C120" s="10" t="s">
        <v>19</v>
      </c>
      <c r="D120" s="10" t="s">
        <v>14</v>
      </c>
      <c r="E120" s="11" t="s">
        <v>23</v>
      </c>
      <c r="F120" s="11" t="s">
        <v>135</v>
      </c>
      <c r="G120" s="11" t="s">
        <v>14</v>
      </c>
      <c r="H120" s="11" t="s">
        <v>14</v>
      </c>
      <c r="I120" s="17" t="s">
        <v>14</v>
      </c>
      <c r="J120" s="0" t="s">
        <v>15</v>
      </c>
    </row>
    <row r="121">
      <c r="B121" s="22">
        <f>"Puente 2"</f>
      </c>
      <c r="C121" s="10" t="s">
        <v>19</v>
      </c>
      <c r="D121" s="10" t="s">
        <v>14</v>
      </c>
      <c r="E121" s="11" t="s">
        <v>23</v>
      </c>
      <c r="F121" s="11" t="s">
        <v>136</v>
      </c>
      <c r="G121" s="11" t="s">
        <v>14</v>
      </c>
      <c r="H121" s="11" t="s">
        <v>14</v>
      </c>
      <c r="I121" s="17" t="s">
        <v>14</v>
      </c>
      <c r="J121" s="0" t="s">
        <v>15</v>
      </c>
    </row>
    <row r="122">
      <c r="B122" s="22">
        <f>"Puente Colombia"</f>
      </c>
      <c r="C122" s="10" t="s">
        <v>19</v>
      </c>
      <c r="D122" s="10" t="s">
        <v>14</v>
      </c>
      <c r="E122" s="11" t="s">
        <v>12</v>
      </c>
      <c r="F122" s="11" t="s">
        <v>137</v>
      </c>
      <c r="G122" s="11" t="s">
        <v>14</v>
      </c>
      <c r="H122" s="11" t="s">
        <v>14</v>
      </c>
      <c r="I122" s="17" t="s">
        <v>14</v>
      </c>
      <c r="J122" s="0" t="s">
        <v>15</v>
      </c>
    </row>
    <row r="123">
      <c r="B123" s="22">
        <f>"Puente Dovali"</f>
      </c>
      <c r="C123" s="10" t="s">
        <v>19</v>
      </c>
      <c r="D123" s="10" t="s">
        <v>14</v>
      </c>
      <c r="E123" s="11" t="s">
        <v>20</v>
      </c>
      <c r="F123" s="11" t="s">
        <v>138</v>
      </c>
      <c r="G123" s="11" t="s">
        <v>14</v>
      </c>
      <c r="H123" s="11" t="s">
        <v>14</v>
      </c>
      <c r="I123" s="17" t="s">
        <v>14</v>
      </c>
      <c r="J123" s="0" t="s">
        <v>15</v>
      </c>
    </row>
    <row r="124">
      <c r="B124" s="22">
        <f>"Puente El Zacatal"</f>
      </c>
      <c r="C124" s="10" t="s">
        <v>19</v>
      </c>
      <c r="D124" s="10" t="s">
        <v>14</v>
      </c>
      <c r="E124" s="11" t="s">
        <v>20</v>
      </c>
      <c r="F124" s="11" t="s">
        <v>139</v>
      </c>
      <c r="G124" s="11" t="s">
        <v>14</v>
      </c>
      <c r="H124" s="11" t="s">
        <v>14</v>
      </c>
      <c r="I124" s="17" t="s">
        <v>14</v>
      </c>
      <c r="J124" s="0" t="s">
        <v>15</v>
      </c>
    </row>
    <row r="125">
      <c r="B125" s="22">
        <f>"Puente Internacional Camargo"</f>
      </c>
      <c r="C125" s="10" t="s">
        <v>19</v>
      </c>
      <c r="D125" s="10" t="s">
        <v>14</v>
      </c>
      <c r="E125" s="11" t="s">
        <v>12</v>
      </c>
      <c r="F125" s="11" t="s">
        <v>140</v>
      </c>
      <c r="G125" s="11" t="s">
        <v>14</v>
      </c>
      <c r="H125" s="11" t="s">
        <v>14</v>
      </c>
      <c r="I125" s="17" t="s">
        <v>14</v>
      </c>
      <c r="J125" s="0" t="s">
        <v>15</v>
      </c>
    </row>
    <row r="126">
      <c r="B126" s="22">
        <f>"Puente Internacional Las Flores"</f>
      </c>
      <c r="C126" s="10" t="s">
        <v>19</v>
      </c>
      <c r="D126" s="10" t="s">
        <v>14</v>
      </c>
      <c r="E126" s="11" t="s">
        <v>20</v>
      </c>
      <c r="F126" s="11" t="s">
        <v>141</v>
      </c>
      <c r="G126" s="11" t="s">
        <v>14</v>
      </c>
      <c r="H126" s="11" t="s">
        <v>14</v>
      </c>
      <c r="I126" s="17" t="s">
        <v>14</v>
      </c>
      <c r="J126" s="0" t="s">
        <v>15</v>
      </c>
    </row>
    <row r="127">
      <c r="B127" s="22">
        <f>"Puente Internacional Miguel Aleman"</f>
      </c>
      <c r="C127" s="10" t="s">
        <v>19</v>
      </c>
      <c r="D127" s="10" t="s">
        <v>14</v>
      </c>
      <c r="E127" s="11" t="s">
        <v>20</v>
      </c>
      <c r="F127" s="11" t="s">
        <v>142</v>
      </c>
      <c r="G127" s="11" t="s">
        <v>14</v>
      </c>
      <c r="H127" s="11" t="s">
        <v>14</v>
      </c>
      <c r="I127" s="17" t="s">
        <v>14</v>
      </c>
      <c r="J127" s="0" t="s">
        <v>15</v>
      </c>
    </row>
    <row r="128">
      <c r="B128" s="22">
        <f>"Puente Internacional Reynosa"</f>
      </c>
      <c r="C128" s="10" t="s">
        <v>19</v>
      </c>
      <c r="D128" s="10" t="s">
        <v>14</v>
      </c>
      <c r="E128" s="11" t="s">
        <v>20</v>
      </c>
      <c r="F128" s="11" t="s">
        <v>143</v>
      </c>
      <c r="G128" s="11" t="s">
        <v>14</v>
      </c>
      <c r="H128" s="11" t="s">
        <v>14</v>
      </c>
      <c r="I128" s="17" t="s">
        <v>14</v>
      </c>
      <c r="J128" s="0" t="s">
        <v>15</v>
      </c>
    </row>
    <row r="129">
      <c r="B129" s="22">
        <f>"Puente La Unidad"</f>
      </c>
      <c r="C129" s="10" t="s">
        <v>19</v>
      </c>
      <c r="D129" s="10" t="s">
        <v>14</v>
      </c>
      <c r="E129" s="11" t="s">
        <v>20</v>
      </c>
      <c r="F129" s="11" t="s">
        <v>144</v>
      </c>
      <c r="G129" s="11" t="s">
        <v>14</v>
      </c>
      <c r="H129" s="11" t="s">
        <v>14</v>
      </c>
      <c r="I129" s="17" t="s">
        <v>14</v>
      </c>
      <c r="J129" s="0" t="s">
        <v>15</v>
      </c>
    </row>
    <row r="130">
      <c r="B130" s="22">
        <f>"ADUANA CD JUAREZ"</f>
      </c>
      <c r="C130" s="10" t="s">
        <v>145</v>
      </c>
      <c r="D130" s="10" t="s">
        <v>145</v>
      </c>
      <c r="E130" s="11" t="s">
        <v>26</v>
      </c>
      <c r="F130" s="11" t="s">
        <v>146</v>
      </c>
      <c r="G130" s="11" t="s">
        <v>14</v>
      </c>
      <c r="H130" s="11" t="s">
        <v>14</v>
      </c>
      <c r="I130" s="17" t="s">
        <v>14</v>
      </c>
      <c r="J130" s="0" t="s">
        <v>15</v>
      </c>
    </row>
    <row r="131">
      <c r="B131" s="22">
        <f>"ADUANA CD. HIDALGO CHIAPAS"</f>
      </c>
      <c r="C131" s="10" t="s">
        <v>145</v>
      </c>
      <c r="D131" s="10" t="s">
        <v>145</v>
      </c>
      <c r="E131" s="11" t="s">
        <v>26</v>
      </c>
      <c r="F131" s="11" t="s">
        <v>147</v>
      </c>
      <c r="G131" s="11" t="s">
        <v>14</v>
      </c>
      <c r="H131" s="11" t="s">
        <v>14</v>
      </c>
      <c r="I131" s="17" t="s">
        <v>14</v>
      </c>
      <c r="J131" s="0" t="s">
        <v>15</v>
      </c>
    </row>
    <row r="132">
      <c r="B132" s="22">
        <f>"KM. 26"</f>
      </c>
      <c r="C132" s="10" t="s">
        <v>145</v>
      </c>
      <c r="D132" s="10" t="s">
        <v>148</v>
      </c>
      <c r="E132" s="11" t="s">
        <v>12</v>
      </c>
      <c r="F132" s="11" t="s">
        <v>149</v>
      </c>
      <c r="G132" s="11" t="s">
        <v>14</v>
      </c>
      <c r="H132" s="11" t="s">
        <v>14</v>
      </c>
      <c r="I132" s="17" t="s">
        <v>14</v>
      </c>
      <c r="J132" s="0" t="s">
        <v>15</v>
      </c>
    </row>
    <row r="133">
      <c r="B133" s="22">
        <f>"AEROPUERTO RAMOS ARIZPE"</f>
      </c>
      <c r="C133" s="10" t="s">
        <v>150</v>
      </c>
      <c r="D133" s="10" t="s">
        <v>151</v>
      </c>
      <c r="E133" s="11" t="s">
        <v>85</v>
      </c>
      <c r="F133" s="11" t="s">
        <v>152</v>
      </c>
      <c r="G133" s="11" t="s">
        <v>14</v>
      </c>
      <c r="H133" s="11" t="s">
        <v>14</v>
      </c>
      <c r="I133" s="17" t="s">
        <v>14</v>
      </c>
      <c r="J133" s="0" t="s">
        <v>15</v>
      </c>
    </row>
    <row r="134">
      <c r="B134" s="22">
        <f>"CALPULALPAN (KM 107)  (Carretera Libre)"</f>
      </c>
      <c r="C134" s="10" t="s">
        <v>150</v>
      </c>
      <c r="D134" s="10" t="s">
        <v>151</v>
      </c>
      <c r="E134" s="11" t="s">
        <v>85</v>
      </c>
      <c r="F134" s="11" t="s">
        <v>153</v>
      </c>
      <c r="G134" s="11" t="s">
        <v>14</v>
      </c>
      <c r="H134" s="11" t="s">
        <v>14</v>
      </c>
      <c r="I134" s="17" t="s">
        <v>14</v>
      </c>
      <c r="J134" s="0" t="s">
        <v>15</v>
      </c>
    </row>
    <row r="135">
      <c r="B135" s="22">
        <f>"CAMBAY - TOLUCA  (Carretera Libre)"</f>
      </c>
      <c r="C135" s="10" t="s">
        <v>150</v>
      </c>
      <c r="D135" s="10" t="s">
        <v>151</v>
      </c>
      <c r="E135" s="11" t="s">
        <v>85</v>
      </c>
      <c r="F135" s="11" t="s">
        <v>154</v>
      </c>
      <c r="G135" s="11" t="s">
        <v>14</v>
      </c>
      <c r="H135" s="11" t="s">
        <v>14</v>
      </c>
      <c r="I135" s="17" t="s">
        <v>14</v>
      </c>
      <c r="J135" s="0" t="s">
        <v>15</v>
      </c>
    </row>
    <row r="136">
      <c r="B136" s="22">
        <f>"Carr. Libre Mty -  Reynosa"</f>
      </c>
      <c r="C136" s="10" t="s">
        <v>150</v>
      </c>
      <c r="D136" s="10" t="s">
        <v>14</v>
      </c>
      <c r="E136" s="11" t="s">
        <v>23</v>
      </c>
      <c r="F136" s="11" t="s">
        <v>155</v>
      </c>
      <c r="G136" s="11" t="s">
        <v>14</v>
      </c>
      <c r="H136" s="11" t="s">
        <v>14</v>
      </c>
      <c r="I136" s="17" t="s">
        <v>14</v>
      </c>
      <c r="J136" s="0" t="s">
        <v>15</v>
      </c>
    </row>
    <row r="137">
      <c r="B137" s="22">
        <f>"Carretera Matamoros - Playa Bagdad"</f>
      </c>
      <c r="C137" s="10" t="s">
        <v>150</v>
      </c>
      <c r="D137" s="10" t="s">
        <v>14</v>
      </c>
      <c r="E137" s="11" t="s">
        <v>20</v>
      </c>
      <c r="F137" s="11" t="s">
        <v>156</v>
      </c>
      <c r="G137" s="11" t="s">
        <v>14</v>
      </c>
      <c r="H137" s="11" t="s">
        <v>14</v>
      </c>
      <c r="I137" s="17" t="s">
        <v>14</v>
      </c>
      <c r="J137" s="0" t="s">
        <v>15</v>
      </c>
    </row>
    <row r="138">
      <c r="B138" s="22">
        <f>"CASETA POLOTITLAN  (Carretera Libre)"</f>
      </c>
      <c r="C138" s="10" t="s">
        <v>150</v>
      </c>
      <c r="D138" s="10" t="s">
        <v>151</v>
      </c>
      <c r="E138" s="11" t="s">
        <v>85</v>
      </c>
      <c r="F138" s="11" t="s">
        <v>157</v>
      </c>
      <c r="G138" s="11" t="s">
        <v>14</v>
      </c>
      <c r="H138" s="11" t="s">
        <v>14</v>
      </c>
      <c r="I138" s="17" t="s">
        <v>14</v>
      </c>
      <c r="J138" s="0" t="s">
        <v>15</v>
      </c>
    </row>
    <row r="139">
      <c r="B139" s="22">
        <f>"CRUCE DE LIB. TAMPICO Y PDS"</f>
      </c>
      <c r="C139" s="10" t="s">
        <v>150</v>
      </c>
      <c r="D139" s="10" t="s">
        <v>151</v>
      </c>
      <c r="E139" s="11" t="s">
        <v>85</v>
      </c>
      <c r="F139" s="11" t="s">
        <v>158</v>
      </c>
      <c r="G139" s="11" t="s">
        <v>14</v>
      </c>
      <c r="H139" s="11" t="s">
        <v>14</v>
      </c>
      <c r="I139" s="17" t="s">
        <v>14</v>
      </c>
      <c r="J139" s="0" t="s">
        <v>15</v>
      </c>
    </row>
    <row r="140">
      <c r="B140" s="22">
        <f>"EL HUIZACHE"</f>
      </c>
      <c r="C140" s="10" t="s">
        <v>150</v>
      </c>
      <c r="D140" s="10" t="s">
        <v>151</v>
      </c>
      <c r="E140" s="11" t="s">
        <v>85</v>
      </c>
      <c r="F140" s="11" t="s">
        <v>159</v>
      </c>
      <c r="G140" s="11" t="s">
        <v>14</v>
      </c>
      <c r="H140" s="11" t="s">
        <v>14</v>
      </c>
      <c r="I140" s="17" t="s">
        <v>14</v>
      </c>
      <c r="J140" s="0" t="s">
        <v>15</v>
      </c>
    </row>
    <row r="141">
      <c r="B141" s="22">
        <f>"ENTRADA AL LIBRAMIENTO QUERETARO"</f>
      </c>
      <c r="C141" s="10" t="s">
        <v>150</v>
      </c>
      <c r="D141" s="10" t="s">
        <v>151</v>
      </c>
      <c r="E141" s="11" t="s">
        <v>85</v>
      </c>
      <c r="F141" s="11" t="s">
        <v>160</v>
      </c>
      <c r="G141" s="11" t="s">
        <v>14</v>
      </c>
      <c r="H141" s="11" t="s">
        <v>14</v>
      </c>
      <c r="I141" s="17" t="s">
        <v>14</v>
      </c>
      <c r="J141" s="0" t="s">
        <v>15</v>
      </c>
    </row>
    <row r="142">
      <c r="B142" s="22">
        <f>"ENTRONQUE A TULA HGO."</f>
      </c>
      <c r="C142" s="10" t="s">
        <v>150</v>
      </c>
      <c r="D142" s="10" t="s">
        <v>151</v>
      </c>
      <c r="E142" s="11" t="s">
        <v>85</v>
      </c>
      <c r="F142" s="11" t="s">
        <v>161</v>
      </c>
      <c r="G142" s="11" t="s">
        <v>14</v>
      </c>
      <c r="H142" s="11" t="s">
        <v>14</v>
      </c>
      <c r="I142" s="17" t="s">
        <v>14</v>
      </c>
      <c r="J142" s="0" t="s">
        <v>15</v>
      </c>
    </row>
    <row r="143">
      <c r="B143" s="22">
        <f>"ENTRONQUE FRESNILLO-ZAC"</f>
      </c>
      <c r="C143" s="10" t="s">
        <v>150</v>
      </c>
      <c r="D143" s="10" t="s">
        <v>151</v>
      </c>
      <c r="E143" s="11" t="s">
        <v>85</v>
      </c>
      <c r="F143" s="11" t="s">
        <v>162</v>
      </c>
      <c r="G143" s="11" t="s">
        <v>14</v>
      </c>
      <c r="H143" s="11" t="s">
        <v>14</v>
      </c>
      <c r="I143" s="17" t="s">
        <v>14</v>
      </c>
      <c r="J143" s="0" t="s">
        <v>15</v>
      </c>
    </row>
    <row r="144">
      <c r="B144" s="22">
        <f>"ENTRONQUE LA VENTOSA"</f>
      </c>
      <c r="C144" s="10" t="s">
        <v>150</v>
      </c>
      <c r="D144" s="10" t="s">
        <v>151</v>
      </c>
      <c r="E144" s="11" t="s">
        <v>85</v>
      </c>
      <c r="F144" s="11" t="s">
        <v>163</v>
      </c>
      <c r="G144" s="11" t="s">
        <v>14</v>
      </c>
      <c r="H144" s="11" t="s">
        <v>14</v>
      </c>
      <c r="I144" s="17" t="s">
        <v>14</v>
      </c>
      <c r="J144" s="0" t="s">
        <v>15</v>
      </c>
    </row>
    <row r="145">
      <c r="B145" s="22">
        <f>"ENTRONQUE LAR-ZUAZUA"</f>
      </c>
      <c r="C145" s="10" t="s">
        <v>150</v>
      </c>
      <c r="D145" s="10" t="s">
        <v>151</v>
      </c>
      <c r="E145" s="11" t="s">
        <v>85</v>
      </c>
      <c r="F145" s="11" t="s">
        <v>164</v>
      </c>
      <c r="G145" s="11" t="s">
        <v>14</v>
      </c>
      <c r="H145" s="11" t="s">
        <v>14</v>
      </c>
      <c r="I145" s="17" t="s">
        <v>14</v>
      </c>
      <c r="J145" s="0" t="s">
        <v>15</v>
      </c>
    </row>
    <row r="146">
      <c r="B146" s="22">
        <f>"ENTRONQUE LAREDO LIBRE-CUOTA"</f>
      </c>
      <c r="C146" s="10" t="s">
        <v>150</v>
      </c>
      <c r="D146" s="10" t="s">
        <v>151</v>
      </c>
      <c r="E146" s="11" t="s">
        <v>85</v>
      </c>
      <c r="F146" s="11" t="s">
        <v>165</v>
      </c>
      <c r="G146" s="11" t="s">
        <v>14</v>
      </c>
      <c r="H146" s="11" t="s">
        <v>14</v>
      </c>
      <c r="I146" s="17" t="s">
        <v>14</v>
      </c>
      <c r="J146" s="0" t="s">
        <v>15</v>
      </c>
    </row>
    <row r="147">
      <c r="B147" s="22">
        <f>"ENTRONQUE MORELOS"</f>
      </c>
      <c r="C147" s="10" t="s">
        <v>150</v>
      </c>
      <c r="D147" s="10" t="s">
        <v>151</v>
      </c>
      <c r="E147" s="11" t="s">
        <v>85</v>
      </c>
      <c r="F147" s="11" t="s">
        <v>166</v>
      </c>
      <c r="G147" s="11" t="s">
        <v>14</v>
      </c>
      <c r="H147" s="11" t="s">
        <v>14</v>
      </c>
      <c r="I147" s="17" t="s">
        <v>14</v>
      </c>
      <c r="J147" s="0" t="s">
        <v>15</v>
      </c>
    </row>
    <row r="148">
      <c r="B148" s="22">
        <f>"ENTRONQUE PALOMAS"</f>
      </c>
      <c r="C148" s="10" t="s">
        <v>150</v>
      </c>
      <c r="D148" s="10" t="s">
        <v>151</v>
      </c>
      <c r="E148" s="11" t="s">
        <v>85</v>
      </c>
      <c r="F148" s="11" t="s">
        <v>167</v>
      </c>
      <c r="G148" s="11" t="s">
        <v>14</v>
      </c>
      <c r="H148" s="11" t="s">
        <v>14</v>
      </c>
      <c r="I148" s="17" t="s">
        <v>14</v>
      </c>
      <c r="J148" s="0" t="s">
        <v>15</v>
      </c>
    </row>
    <row r="149">
      <c r="B149" s="22">
        <f>"ENTRONQUE SN JUAN DE LOS LAGOS"</f>
      </c>
      <c r="C149" s="10" t="s">
        <v>150</v>
      </c>
      <c r="D149" s="10" t="s">
        <v>151</v>
      </c>
      <c r="E149" s="11" t="s">
        <v>85</v>
      </c>
      <c r="F149" s="11" t="s">
        <v>168</v>
      </c>
      <c r="G149" s="11" t="s">
        <v>14</v>
      </c>
      <c r="H149" s="11" t="s">
        <v>14</v>
      </c>
      <c r="I149" s="17" t="s">
        <v>14</v>
      </c>
      <c r="J149" s="0" t="s">
        <v>15</v>
      </c>
    </row>
    <row r="150">
      <c r="B150" s="22">
        <f>"ENTRONQUE VILLA DE COSS"</f>
      </c>
      <c r="C150" s="10" t="s">
        <v>150</v>
      </c>
      <c r="D150" s="10" t="s">
        <v>151</v>
      </c>
      <c r="E150" s="11" t="s">
        <v>85</v>
      </c>
      <c r="F150" s="11" t="s">
        <v>169</v>
      </c>
      <c r="G150" s="11" t="s">
        <v>14</v>
      </c>
      <c r="H150" s="11" t="s">
        <v>14</v>
      </c>
      <c r="I150" s="17" t="s">
        <v>14</v>
      </c>
      <c r="J150" s="0" t="s">
        <v>15</v>
      </c>
    </row>
    <row r="151">
      <c r="B151" s="22">
        <f>"HUAMANTLA TAXCALA C/L. A V."</f>
      </c>
      <c r="C151" s="10" t="s">
        <v>150</v>
      </c>
      <c r="D151" s="10" t="s">
        <v>151</v>
      </c>
      <c r="E151" s="11" t="s">
        <v>85</v>
      </c>
      <c r="F151" s="11" t="s">
        <v>170</v>
      </c>
      <c r="G151" s="11" t="s">
        <v>14</v>
      </c>
      <c r="H151" s="11" t="s">
        <v>14</v>
      </c>
      <c r="I151" s="17" t="s">
        <v>14</v>
      </c>
      <c r="J151" s="0" t="s">
        <v>15</v>
      </c>
    </row>
    <row r="152">
      <c r="B152" s="22">
        <f>"IGUALA  (Carretera Libre)"</f>
      </c>
      <c r="C152" s="10" t="s">
        <v>150</v>
      </c>
      <c r="D152" s="10" t="s">
        <v>151</v>
      </c>
      <c r="E152" s="11" t="s">
        <v>85</v>
      </c>
      <c r="F152" s="11" t="s">
        <v>171</v>
      </c>
      <c r="G152" s="11" t="s">
        <v>14</v>
      </c>
      <c r="H152" s="11" t="s">
        <v>14</v>
      </c>
      <c r="I152" s="17" t="s">
        <v>14</v>
      </c>
      <c r="J152" s="0" t="s">
        <v>15</v>
      </c>
    </row>
    <row r="153">
      <c r="B153" s="22">
        <f>"INCORPORACION AUTOPISTA GDL-MEX"</f>
      </c>
      <c r="C153" s="10" t="s">
        <v>150</v>
      </c>
      <c r="D153" s="10" t="s">
        <v>151</v>
      </c>
      <c r="E153" s="11" t="s">
        <v>85</v>
      </c>
      <c r="F153" s="11" t="s">
        <v>172</v>
      </c>
      <c r="G153" s="11" t="s">
        <v>14</v>
      </c>
      <c r="H153" s="11" t="s">
        <v>14</v>
      </c>
      <c r="I153" s="17" t="s">
        <v>14</v>
      </c>
      <c r="J153" s="0" t="s">
        <v>15</v>
      </c>
    </row>
    <row r="154">
      <c r="B154" s="22">
        <f>"LIB LAGOS DE MORENO"</f>
      </c>
      <c r="C154" s="10" t="s">
        <v>150</v>
      </c>
      <c r="D154" s="10" t="s">
        <v>151</v>
      </c>
      <c r="E154" s="11" t="s">
        <v>85</v>
      </c>
      <c r="F154" s="11" t="s">
        <v>173</v>
      </c>
      <c r="G154" s="11" t="s">
        <v>14</v>
      </c>
      <c r="H154" s="11" t="s">
        <v>14</v>
      </c>
      <c r="I154" s="17" t="s">
        <v>14</v>
      </c>
      <c r="J154" s="0" t="s">
        <v>15</v>
      </c>
    </row>
    <row r="155">
      <c r="B155" s="22">
        <f>"LIB. DE ENCARNACION DIAZ"</f>
      </c>
      <c r="C155" s="10" t="s">
        <v>150</v>
      </c>
      <c r="D155" s="10" t="s">
        <v>151</v>
      </c>
      <c r="E155" s="11" t="s">
        <v>85</v>
      </c>
      <c r="F155" s="11" t="s">
        <v>174</v>
      </c>
      <c r="G155" s="11" t="s">
        <v>14</v>
      </c>
      <c r="H155" s="11" t="s">
        <v>14</v>
      </c>
      <c r="I155" s="17" t="s">
        <v>14</v>
      </c>
      <c r="J155" s="0" t="s">
        <v>15</v>
      </c>
    </row>
    <row r="156">
      <c r="B156" s="22">
        <f>"LIBRAMIENTO HUICHAPAN"</f>
      </c>
      <c r="C156" s="10" t="s">
        <v>150</v>
      </c>
      <c r="D156" s="10" t="s">
        <v>151</v>
      </c>
      <c r="E156" s="11" t="s">
        <v>85</v>
      </c>
      <c r="F156" s="11" t="s">
        <v>175</v>
      </c>
      <c r="G156" s="11" t="s">
        <v>14</v>
      </c>
      <c r="H156" s="11" t="s">
        <v>14</v>
      </c>
      <c r="I156" s="17" t="s">
        <v>14</v>
      </c>
      <c r="J156" s="0" t="s">
        <v>15</v>
      </c>
    </row>
    <row r="157">
      <c r="B157" s="22">
        <f>"LIBRAMIENTO QRO-SLP  (Carretera Libre)"</f>
      </c>
      <c r="C157" s="10" t="s">
        <v>150</v>
      </c>
      <c r="D157" s="10" t="s">
        <v>151</v>
      </c>
      <c r="E157" s="11" t="s">
        <v>85</v>
      </c>
      <c r="F157" s="11" t="s">
        <v>176</v>
      </c>
      <c r="G157" s="11" t="s">
        <v>14</v>
      </c>
      <c r="H157" s="11" t="s">
        <v>14</v>
      </c>
      <c r="I157" s="17" t="s">
        <v>14</v>
      </c>
      <c r="J157" s="0" t="s">
        <v>15</v>
      </c>
    </row>
    <row r="158">
      <c r="B158" s="22">
        <f>"LIBRAMIENTO SALTILLO"</f>
      </c>
      <c r="C158" s="10" t="s">
        <v>150</v>
      </c>
      <c r="D158" s="10" t="s">
        <v>151</v>
      </c>
      <c r="E158" s="11" t="s">
        <v>85</v>
      </c>
      <c r="F158" s="11" t="s">
        <v>177</v>
      </c>
      <c r="G158" s="11" t="s">
        <v>14</v>
      </c>
      <c r="H158" s="11" t="s">
        <v>14</v>
      </c>
      <c r="I158" s="17" t="s">
        <v>14</v>
      </c>
      <c r="J158" s="0" t="s">
        <v>15</v>
      </c>
    </row>
    <row r="159">
      <c r="B159" s="22">
        <f>"LIBRAMIENTO SANTA CATARINA"</f>
      </c>
      <c r="C159" s="10" t="s">
        <v>150</v>
      </c>
      <c r="D159" s="10" t="s">
        <v>151</v>
      </c>
      <c r="E159" s="11" t="s">
        <v>85</v>
      </c>
      <c r="F159" s="11" t="s">
        <v>178</v>
      </c>
      <c r="G159" s="11" t="s">
        <v>14</v>
      </c>
      <c r="H159" s="11" t="s">
        <v>14</v>
      </c>
      <c r="I159" s="17" t="s">
        <v>14</v>
      </c>
      <c r="J159" s="0" t="s">
        <v>15</v>
      </c>
    </row>
    <row r="160">
      <c r="B160" s="22">
        <f>"LIBRE A APASEO  (Carretera Libre)"</f>
      </c>
      <c r="C160" s="10" t="s">
        <v>150</v>
      </c>
      <c r="D160" s="10" t="s">
        <v>151</v>
      </c>
      <c r="E160" s="11" t="s">
        <v>85</v>
      </c>
      <c r="F160" s="11" t="s">
        <v>179</v>
      </c>
      <c r="G160" s="11" t="s">
        <v>14</v>
      </c>
      <c r="H160" s="11" t="s">
        <v>14</v>
      </c>
      <c r="I160" s="17" t="s">
        <v>14</v>
      </c>
      <c r="J160" s="0" t="s">
        <v>15</v>
      </c>
    </row>
    <row r="161">
      <c r="B161" s="22">
        <f>"LIBRE A VERACRUZ  (Carretera Libre)"</f>
      </c>
      <c r="C161" s="10" t="s">
        <v>150</v>
      </c>
      <c r="D161" s="10" t="s">
        <v>151</v>
      </c>
      <c r="E161" s="11" t="s">
        <v>85</v>
      </c>
      <c r="F161" s="11" t="s">
        <v>180</v>
      </c>
      <c r="G161" s="11" t="s">
        <v>14</v>
      </c>
      <c r="H161" s="11" t="s">
        <v>14</v>
      </c>
      <c r="I161" s="17" t="s">
        <v>14</v>
      </c>
      <c r="J161" s="0" t="s">
        <v>15</v>
      </c>
    </row>
    <row r="162">
      <c r="B162" s="22">
        <f>"LIBRE DE PACHUCA  (Carretera Libre)"</f>
      </c>
      <c r="C162" s="10" t="s">
        <v>150</v>
      </c>
      <c r="D162" s="10" t="s">
        <v>151</v>
      </c>
      <c r="E162" s="11" t="s">
        <v>85</v>
      </c>
      <c r="F162" s="11" t="s">
        <v>181</v>
      </c>
      <c r="G162" s="11" t="s">
        <v>14</v>
      </c>
      <c r="H162" s="11" t="s">
        <v>14</v>
      </c>
      <c r="I162" s="17" t="s">
        <v>14</v>
      </c>
      <c r="J162" s="0" t="s">
        <v>15</v>
      </c>
    </row>
    <row r="163">
      <c r="B163" s="22">
        <f>"LIBRE JILOTEPEC  (Carretera Libre)"</f>
      </c>
      <c r="C163" s="10" t="s">
        <v>150</v>
      </c>
      <c r="D163" s="10" t="s">
        <v>151</v>
      </c>
      <c r="E163" s="11" t="s">
        <v>85</v>
      </c>
      <c r="F163" s="11" t="s">
        <v>182</v>
      </c>
      <c r="G163" s="11" t="s">
        <v>14</v>
      </c>
      <c r="H163" s="11" t="s">
        <v>14</v>
      </c>
      <c r="I163" s="17" t="s">
        <v>14</v>
      </c>
      <c r="J163" s="0" t="s">
        <v>15</v>
      </c>
    </row>
    <row r="164">
      <c r="B164" s="22">
        <f>"LIBRE PACHUCA (Carretera Libre)"</f>
      </c>
      <c r="C164" s="10" t="s">
        <v>150</v>
      </c>
      <c r="D164" s="10" t="s">
        <v>151</v>
      </c>
      <c r="E164" s="11" t="s">
        <v>85</v>
      </c>
      <c r="F164" s="11" t="s">
        <v>183</v>
      </c>
      <c r="G164" s="11" t="s">
        <v>14</v>
      </c>
      <c r="H164" s="11" t="s">
        <v>14</v>
      </c>
      <c r="I164" s="17" t="s">
        <v>14</v>
      </c>
      <c r="J164" s="0" t="s">
        <v>15</v>
      </c>
    </row>
    <row r="165">
      <c r="B165" s="22">
        <f>"LIBRE PUEBLA HUHUETZINGO (Carretera Libre)"</f>
      </c>
      <c r="C165" s="10" t="s">
        <v>150</v>
      </c>
      <c r="D165" s="10" t="s">
        <v>151</v>
      </c>
      <c r="E165" s="11" t="s">
        <v>85</v>
      </c>
      <c r="F165" s="11" t="s">
        <v>184</v>
      </c>
      <c r="G165" s="11" t="s">
        <v>14</v>
      </c>
      <c r="H165" s="11" t="s">
        <v>14</v>
      </c>
      <c r="I165" s="17" t="s">
        <v>14</v>
      </c>
      <c r="J165" s="0" t="s">
        <v>15</v>
      </c>
    </row>
    <row r="166">
      <c r="B166" s="22">
        <f>"Libre Saltillo - Torreon"</f>
      </c>
      <c r="C166" s="10" t="s">
        <v>150</v>
      </c>
      <c r="D166" s="10" t="s">
        <v>185</v>
      </c>
      <c r="E166" s="11" t="s">
        <v>12</v>
      </c>
      <c r="F166" s="11" t="s">
        <v>186</v>
      </c>
      <c r="G166" s="11" t="s">
        <v>14</v>
      </c>
      <c r="H166" s="11" t="s">
        <v>14</v>
      </c>
      <c r="I166" s="17" t="s">
        <v>14</v>
      </c>
      <c r="J166" s="0" t="s">
        <v>15</v>
      </c>
    </row>
    <row r="167">
      <c r="B167" s="22">
        <f>"Libre Saltillo - Zacatecas"</f>
      </c>
      <c r="C167" s="10" t="s">
        <v>150</v>
      </c>
      <c r="D167" s="10" t="s">
        <v>187</v>
      </c>
      <c r="E167" s="11" t="s">
        <v>12</v>
      </c>
      <c r="F167" s="11" t="s">
        <v>188</v>
      </c>
      <c r="G167" s="11" t="s">
        <v>14</v>
      </c>
      <c r="H167" s="11" t="s">
        <v>14</v>
      </c>
      <c r="I167" s="17" t="s">
        <v>14</v>
      </c>
      <c r="J167" s="0" t="s">
        <v>15</v>
      </c>
    </row>
    <row r="168">
      <c r="B168" s="22">
        <f>"PARADOR SAN PEDRO"</f>
      </c>
      <c r="C168" s="10" t="s">
        <v>150</v>
      </c>
      <c r="D168" s="10" t="s">
        <v>151</v>
      </c>
      <c r="E168" s="11" t="s">
        <v>85</v>
      </c>
      <c r="F168" s="11" t="s">
        <v>189</v>
      </c>
      <c r="G168" s="11" t="s">
        <v>14</v>
      </c>
      <c r="H168" s="11" t="s">
        <v>14</v>
      </c>
      <c r="I168" s="17" t="s">
        <v>14</v>
      </c>
      <c r="J168" s="0" t="s">
        <v>15</v>
      </c>
    </row>
    <row r="169">
      <c r="B169" s="22">
        <f>"PARADOR SAN ROBERTO"</f>
      </c>
      <c r="C169" s="10" t="s">
        <v>150</v>
      </c>
      <c r="D169" s="10" t="s">
        <v>151</v>
      </c>
      <c r="E169" s="11" t="s">
        <v>85</v>
      </c>
      <c r="F169" s="11" t="s">
        <v>190</v>
      </c>
      <c r="G169" s="11" t="s">
        <v>14</v>
      </c>
      <c r="H169" s="11" t="s">
        <v>14</v>
      </c>
      <c r="I169" s="17" t="s">
        <v>14</v>
      </c>
      <c r="J169" s="0" t="s">
        <v>15</v>
      </c>
    </row>
    <row r="170">
      <c r="B170" s="22">
        <f>"PIRAMIDES  (Carretera Libre)"</f>
      </c>
      <c r="C170" s="10" t="s">
        <v>150</v>
      </c>
      <c r="D170" s="10" t="s">
        <v>151</v>
      </c>
      <c r="E170" s="11" t="s">
        <v>85</v>
      </c>
      <c r="F170" s="11" t="s">
        <v>191</v>
      </c>
      <c r="G170" s="11" t="s">
        <v>14</v>
      </c>
      <c r="H170" s="11" t="s">
        <v>14</v>
      </c>
      <c r="I170" s="17" t="s">
        <v>14</v>
      </c>
      <c r="J170" s="0" t="s">
        <v>15</v>
      </c>
    </row>
    <row r="171">
      <c r="B171" s="22">
        <f>"POBLADO ALTAR"</f>
      </c>
      <c r="C171" s="10" t="s">
        <v>150</v>
      </c>
      <c r="D171" s="10" t="s">
        <v>151</v>
      </c>
      <c r="E171" s="11" t="s">
        <v>85</v>
      </c>
      <c r="F171" s="11" t="s">
        <v>192</v>
      </c>
      <c r="G171" s="11" t="s">
        <v>14</v>
      </c>
      <c r="H171" s="11" t="s">
        <v>14</v>
      </c>
      <c r="I171" s="17" t="s">
        <v>14</v>
      </c>
      <c r="J171" s="0" t="s">
        <v>15</v>
      </c>
    </row>
    <row r="172">
      <c r="B172" s="22">
        <f>"POBLADO ASCENCION"</f>
      </c>
      <c r="C172" s="10" t="s">
        <v>150</v>
      </c>
      <c r="D172" s="10" t="s">
        <v>151</v>
      </c>
      <c r="E172" s="11" t="s">
        <v>85</v>
      </c>
      <c r="F172" s="11" t="s">
        <v>193</v>
      </c>
      <c r="G172" s="11" t="s">
        <v>14</v>
      </c>
      <c r="H172" s="11" t="s">
        <v>14</v>
      </c>
      <c r="I172" s="17" t="s">
        <v>14</v>
      </c>
      <c r="J172" s="0" t="s">
        <v>15</v>
      </c>
    </row>
    <row r="173">
      <c r="B173" s="22">
        <f>"POBLADO CD. VALLES, S.L.P"</f>
      </c>
      <c r="C173" s="10" t="s">
        <v>150</v>
      </c>
      <c r="D173" s="10" t="s">
        <v>151</v>
      </c>
      <c r="E173" s="11" t="s">
        <v>85</v>
      </c>
      <c r="F173" s="11" t="s">
        <v>194</v>
      </c>
      <c r="G173" s="11" t="s">
        <v>14</v>
      </c>
      <c r="H173" s="11" t="s">
        <v>14</v>
      </c>
      <c r="I173" s="17" t="s">
        <v>14</v>
      </c>
      <c r="J173" s="0" t="s">
        <v>15</v>
      </c>
    </row>
    <row r="174">
      <c r="B174" s="22">
        <f>"POBLADO DE AGUA PRIETA"</f>
      </c>
      <c r="C174" s="10" t="s">
        <v>150</v>
      </c>
      <c r="D174" s="10" t="s">
        <v>151</v>
      </c>
      <c r="E174" s="11" t="s">
        <v>85</v>
      </c>
      <c r="F174" s="11" t="s">
        <v>195</v>
      </c>
      <c r="G174" s="11" t="s">
        <v>14</v>
      </c>
      <c r="H174" s="11" t="s">
        <v>14</v>
      </c>
      <c r="I174" s="17" t="s">
        <v>14</v>
      </c>
      <c r="J174" s="0" t="s">
        <v>15</v>
      </c>
    </row>
    <row r="175">
      <c r="B175" s="22">
        <f>"POBLADO DE CANANEA"</f>
      </c>
      <c r="C175" s="10" t="s">
        <v>150</v>
      </c>
      <c r="D175" s="10" t="s">
        <v>151</v>
      </c>
      <c r="E175" s="11" t="s">
        <v>85</v>
      </c>
      <c r="F175" s="11" t="s">
        <v>196</v>
      </c>
      <c r="G175" s="11" t="s">
        <v>14</v>
      </c>
      <c r="H175" s="11" t="s">
        <v>14</v>
      </c>
      <c r="I175" s="17" t="s">
        <v>14</v>
      </c>
      <c r="J175" s="0" t="s">
        <v>15</v>
      </c>
    </row>
    <row r="176">
      <c r="B176" s="22">
        <f>"POBLADO DE JANOS"</f>
      </c>
      <c r="C176" s="10" t="s">
        <v>150</v>
      </c>
      <c r="D176" s="10" t="s">
        <v>151</v>
      </c>
      <c r="E176" s="11" t="s">
        <v>85</v>
      </c>
      <c r="F176" s="11" t="s">
        <v>197</v>
      </c>
      <c r="G176" s="11" t="s">
        <v>14</v>
      </c>
      <c r="H176" s="11" t="s">
        <v>14</v>
      </c>
      <c r="I176" s="17" t="s">
        <v>14</v>
      </c>
      <c r="J176" s="0" t="s">
        <v>15</v>
      </c>
    </row>
    <row r="177">
      <c r="B177" s="22">
        <f>"POBLADO HEROICA CABORCA"</f>
      </c>
      <c r="C177" s="10" t="s">
        <v>150</v>
      </c>
      <c r="D177" s="10" t="s">
        <v>151</v>
      </c>
      <c r="E177" s="11" t="s">
        <v>85</v>
      </c>
      <c r="F177" s="11" t="s">
        <v>198</v>
      </c>
      <c r="G177" s="11" t="s">
        <v>14</v>
      </c>
      <c r="H177" s="11" t="s">
        <v>14</v>
      </c>
      <c r="I177" s="17" t="s">
        <v>14</v>
      </c>
      <c r="J177" s="0" t="s">
        <v>15</v>
      </c>
    </row>
    <row r="178">
      <c r="B178" s="22">
        <f>"POBLADO HIDALGO, TAM"</f>
      </c>
      <c r="C178" s="10" t="s">
        <v>150</v>
      </c>
      <c r="D178" s="10" t="s">
        <v>151</v>
      </c>
      <c r="E178" s="11" t="s">
        <v>85</v>
      </c>
      <c r="F178" s="11" t="s">
        <v>199</v>
      </c>
      <c r="G178" s="11" t="s">
        <v>14</v>
      </c>
      <c r="H178" s="11" t="s">
        <v>14</v>
      </c>
      <c r="I178" s="17" t="s">
        <v>14</v>
      </c>
      <c r="J178" s="0" t="s">
        <v>15</v>
      </c>
    </row>
    <row r="179">
      <c r="B179" s="22">
        <f>"POBLADO LINARES, N.L."</f>
      </c>
      <c r="C179" s="10" t="s">
        <v>150</v>
      </c>
      <c r="D179" s="10" t="s">
        <v>151</v>
      </c>
      <c r="E179" s="11" t="s">
        <v>85</v>
      </c>
      <c r="F179" s="11" t="s">
        <v>200</v>
      </c>
      <c r="G179" s="11" t="s">
        <v>14</v>
      </c>
      <c r="H179" s="11" t="s">
        <v>14</v>
      </c>
      <c r="I179" s="17" t="s">
        <v>14</v>
      </c>
      <c r="J179" s="0" t="s">
        <v>15</v>
      </c>
    </row>
    <row r="180">
      <c r="B180" s="22">
        <f>"POBLADO PUERTO DE SAN LUIS"</f>
      </c>
      <c r="C180" s="10" t="s">
        <v>150</v>
      </c>
      <c r="D180" s="10" t="s">
        <v>151</v>
      </c>
      <c r="E180" s="11" t="s">
        <v>85</v>
      </c>
      <c r="F180" s="11" t="s">
        <v>201</v>
      </c>
      <c r="G180" s="11" t="s">
        <v>14</v>
      </c>
      <c r="H180" s="11" t="s">
        <v>14</v>
      </c>
      <c r="I180" s="17" t="s">
        <v>14</v>
      </c>
      <c r="J180" s="0" t="s">
        <v>15</v>
      </c>
    </row>
    <row r="181">
      <c r="B181" s="22">
        <f>"POBLADO RAYON, S.L.P."</f>
      </c>
      <c r="C181" s="10" t="s">
        <v>150</v>
      </c>
      <c r="D181" s="10" t="s">
        <v>151</v>
      </c>
      <c r="E181" s="11" t="s">
        <v>85</v>
      </c>
      <c r="F181" s="11" t="s">
        <v>202</v>
      </c>
      <c r="G181" s="11" t="s">
        <v>14</v>
      </c>
      <c r="H181" s="11" t="s">
        <v>14</v>
      </c>
      <c r="I181" s="17" t="s">
        <v>14</v>
      </c>
      <c r="J181" s="0" t="s">
        <v>15</v>
      </c>
    </row>
    <row r="182">
      <c r="B182" s="22">
        <f>"POBLADO SANTA ANA SONORA"</f>
      </c>
      <c r="C182" s="10" t="s">
        <v>150</v>
      </c>
      <c r="D182" s="10" t="s">
        <v>151</v>
      </c>
      <c r="E182" s="11" t="s">
        <v>85</v>
      </c>
      <c r="F182" s="11" t="s">
        <v>203</v>
      </c>
      <c r="G182" s="11" t="s">
        <v>14</v>
      </c>
      <c r="H182" s="11" t="s">
        <v>14</v>
      </c>
      <c r="I182" s="17" t="s">
        <v>14</v>
      </c>
      <c r="J182" s="0" t="s">
        <v>15</v>
      </c>
    </row>
    <row r="183">
      <c r="B183" s="22">
        <f>"POBLADO TAMASOPO, S.L.P"</f>
      </c>
      <c r="C183" s="10" t="s">
        <v>150</v>
      </c>
      <c r="D183" s="10" t="s">
        <v>151</v>
      </c>
      <c r="E183" s="11" t="s">
        <v>85</v>
      </c>
      <c r="F183" s="11" t="s">
        <v>204</v>
      </c>
      <c r="G183" s="11" t="s">
        <v>14</v>
      </c>
      <c r="H183" s="11" t="s">
        <v>14</v>
      </c>
      <c r="I183" s="17" t="s">
        <v>14</v>
      </c>
      <c r="J183" s="0" t="s">
        <v>15</v>
      </c>
    </row>
    <row r="184">
      <c r="B184" s="22">
        <f>"POBLADO VILLAHAUMADA"</f>
      </c>
      <c r="C184" s="10" t="s">
        <v>150</v>
      </c>
      <c r="D184" s="10" t="s">
        <v>151</v>
      </c>
      <c r="E184" s="11" t="s">
        <v>85</v>
      </c>
      <c r="F184" s="11" t="s">
        <v>205</v>
      </c>
      <c r="G184" s="11" t="s">
        <v>14</v>
      </c>
      <c r="H184" s="11" t="s">
        <v>14</v>
      </c>
      <c r="I184" s="17" t="s">
        <v>14</v>
      </c>
      <c r="J184" s="0" t="s">
        <v>15</v>
      </c>
    </row>
    <row r="185">
      <c r="B185" s="22">
        <f>"PUENTE IXTLA  (Carretera Libre)"</f>
      </c>
      <c r="C185" s="10" t="s">
        <v>150</v>
      </c>
      <c r="D185" s="10" t="s">
        <v>151</v>
      </c>
      <c r="E185" s="11" t="s">
        <v>85</v>
      </c>
      <c r="F185" s="11" t="s">
        <v>206</v>
      </c>
      <c r="G185" s="11" t="s">
        <v>14</v>
      </c>
      <c r="H185" s="11" t="s">
        <v>14</v>
      </c>
      <c r="I185" s="17" t="s">
        <v>14</v>
      </c>
      <c r="J185" s="0" t="s">
        <v>15</v>
      </c>
    </row>
    <row r="186">
      <c r="B186" s="22">
        <f>"PUENTE NEGRO Y CENTENARIO"</f>
      </c>
      <c r="C186" s="10" t="s">
        <v>150</v>
      </c>
      <c r="D186" s="10" t="s">
        <v>151</v>
      </c>
      <c r="E186" s="11" t="s">
        <v>85</v>
      </c>
      <c r="F186" s="11" t="s">
        <v>207</v>
      </c>
      <c r="G186" s="11" t="s">
        <v>14</v>
      </c>
      <c r="H186" s="11" t="s">
        <v>14</v>
      </c>
      <c r="I186" s="17" t="s">
        <v>14</v>
      </c>
      <c r="J186" s="0" t="s">
        <v>15</v>
      </c>
    </row>
    <row r="187">
      <c r="B187" s="22">
        <f>"PUENTE REYES HEROLES CEYLAN"</f>
      </c>
      <c r="C187" s="10" t="s">
        <v>150</v>
      </c>
      <c r="D187" s="10" t="s">
        <v>151</v>
      </c>
      <c r="E187" s="11" t="s">
        <v>85</v>
      </c>
      <c r="F187" s="11" t="s">
        <v>208</v>
      </c>
      <c r="G187" s="11" t="s">
        <v>14</v>
      </c>
      <c r="H187" s="11" t="s">
        <v>14</v>
      </c>
      <c r="I187" s="17" t="s">
        <v>14</v>
      </c>
      <c r="J187" s="0" t="s">
        <v>15</v>
      </c>
    </row>
    <row r="188">
      <c r="B188" s="22">
        <f>"SACRAMENTO (KM 30)"</f>
      </c>
      <c r="C188" s="10" t="s">
        <v>150</v>
      </c>
      <c r="D188" s="10" t="s">
        <v>151</v>
      </c>
      <c r="E188" s="11" t="s">
        <v>85</v>
      </c>
      <c r="F188" s="11" t="s">
        <v>209</v>
      </c>
      <c r="G188" s="11" t="s">
        <v>14</v>
      </c>
      <c r="H188" s="11" t="s">
        <v>14</v>
      </c>
      <c r="I188" s="17" t="s">
        <v>14</v>
      </c>
      <c r="J188" s="0" t="s">
        <v>15</v>
      </c>
    </row>
    <row r="189">
      <c r="B189" s="22">
        <f>"SALIDA DE CD. VICTORIA, TAMPS."</f>
      </c>
      <c r="C189" s="10" t="s">
        <v>150</v>
      </c>
      <c r="D189" s="10" t="s">
        <v>151</v>
      </c>
      <c r="E189" s="11" t="s">
        <v>85</v>
      </c>
      <c r="F189" s="11" t="s">
        <v>210</v>
      </c>
      <c r="G189" s="11" t="s">
        <v>14</v>
      </c>
      <c r="H189" s="11" t="s">
        <v>14</v>
      </c>
      <c r="I189" s="17" t="s">
        <v>14</v>
      </c>
      <c r="J189" s="0" t="s">
        <v>15</v>
      </c>
    </row>
    <row r="190">
      <c r="B190" s="22">
        <f>"SALIDA DE MTY."</f>
      </c>
      <c r="C190" s="10" t="s">
        <v>150</v>
      </c>
      <c r="D190" s="10" t="s">
        <v>151</v>
      </c>
      <c r="E190" s="11" t="s">
        <v>85</v>
      </c>
      <c r="F190" s="11" t="s">
        <v>211</v>
      </c>
      <c r="G190" s="11" t="s">
        <v>14</v>
      </c>
      <c r="H190" s="11" t="s">
        <v>14</v>
      </c>
      <c r="I190" s="17" t="s">
        <v>14</v>
      </c>
      <c r="J190" s="0" t="s">
        <v>15</v>
      </c>
    </row>
    <row r="191">
      <c r="B191" s="22">
        <f>"SALIDA DE TORREON"</f>
      </c>
      <c r="C191" s="10" t="s">
        <v>150</v>
      </c>
      <c r="D191" s="10" t="s">
        <v>151</v>
      </c>
      <c r="E191" s="11" t="s">
        <v>85</v>
      </c>
      <c r="F191" s="11" t="s">
        <v>212</v>
      </c>
      <c r="G191" s="11" t="s">
        <v>14</v>
      </c>
      <c r="H191" s="11" t="s">
        <v>14</v>
      </c>
      <c r="I191" s="17" t="s">
        <v>14</v>
      </c>
      <c r="J191" s="0" t="s">
        <v>15</v>
      </c>
    </row>
    <row r="192">
      <c r="B192" s="22">
        <f>"SALIDA DEL LIBRAMIENTO SLP"</f>
      </c>
      <c r="C192" s="10" t="s">
        <v>150</v>
      </c>
      <c r="D192" s="10" t="s">
        <v>151</v>
      </c>
      <c r="E192" s="11" t="s">
        <v>85</v>
      </c>
      <c r="F192" s="11" t="s">
        <v>213</v>
      </c>
      <c r="G192" s="11" t="s">
        <v>14</v>
      </c>
      <c r="H192" s="11" t="s">
        <v>14</v>
      </c>
      <c r="I192" s="17" t="s">
        <v>14</v>
      </c>
      <c r="J192" s="0" t="s">
        <v>15</v>
      </c>
    </row>
    <row r="193">
      <c r="B193" s="22">
        <f>"SALIDA TORREON (LA GOMA)"</f>
      </c>
      <c r="C193" s="10" t="s">
        <v>150</v>
      </c>
      <c r="D193" s="10" t="s">
        <v>151</v>
      </c>
      <c r="E193" s="11" t="s">
        <v>85</v>
      </c>
      <c r="F193" s="11" t="s">
        <v>214</v>
      </c>
      <c r="G193" s="11" t="s">
        <v>14</v>
      </c>
      <c r="H193" s="11" t="s">
        <v>14</v>
      </c>
      <c r="I193" s="17" t="s">
        <v>14</v>
      </c>
      <c r="J193" s="0" t="s">
        <v>15</v>
      </c>
    </row>
    <row r="194">
      <c r="B194" s="22">
        <f>"SAN ROBERTO"</f>
      </c>
      <c r="C194" s="10" t="s">
        <v>150</v>
      </c>
      <c r="D194" s="10" t="s">
        <v>151</v>
      </c>
      <c r="E194" s="11" t="s">
        <v>85</v>
      </c>
      <c r="F194" s="11" t="s">
        <v>215</v>
      </c>
      <c r="G194" s="11" t="s">
        <v>14</v>
      </c>
      <c r="H194" s="11" t="s">
        <v>14</v>
      </c>
      <c r="I194" s="17" t="s">
        <v>14</v>
      </c>
      <c r="J194" s="0" t="s">
        <v>15</v>
      </c>
    </row>
    <row r="195">
      <c r="B195" s="22">
        <f>"SITIO DE DESCANSO LINARES"</f>
      </c>
      <c r="C195" s="10" t="s">
        <v>150</v>
      </c>
      <c r="D195" s="10" t="s">
        <v>151</v>
      </c>
      <c r="E195" s="11" t="s">
        <v>85</v>
      </c>
      <c r="F195" s="11" t="s">
        <v>216</v>
      </c>
      <c r="G195" s="11" t="s">
        <v>14</v>
      </c>
      <c r="H195" s="11" t="s">
        <v>14</v>
      </c>
      <c r="I195" s="17" t="s">
        <v>14</v>
      </c>
      <c r="J195" s="0" t="s">
        <v>15</v>
      </c>
    </row>
    <row r="196">
      <c r="B196" s="22">
        <f>"SITIO DE DESCANSO SAN RAFAEL"</f>
      </c>
      <c r="C196" s="10" t="s">
        <v>150</v>
      </c>
      <c r="D196" s="10" t="s">
        <v>151</v>
      </c>
      <c r="E196" s="11" t="s">
        <v>85</v>
      </c>
      <c r="F196" s="11" t="s">
        <v>217</v>
      </c>
      <c r="G196" s="11" t="s">
        <v>14</v>
      </c>
      <c r="H196" s="11" t="s">
        <v>14</v>
      </c>
      <c r="I196" s="17" t="s">
        <v>14</v>
      </c>
      <c r="J196" s="0" t="s">
        <v>15</v>
      </c>
    </row>
    <row r="197">
      <c r="B197" s="22">
        <f>"TIERRA COLORADA (Carretera Libre)"</f>
      </c>
      <c r="C197" s="10" t="s">
        <v>150</v>
      </c>
      <c r="D197" s="10" t="s">
        <v>151</v>
      </c>
      <c r="E197" s="11" t="s">
        <v>85</v>
      </c>
      <c r="F197" s="11" t="s">
        <v>218</v>
      </c>
      <c r="G197" s="11" t="s">
        <v>14</v>
      </c>
      <c r="H197" s="11" t="s">
        <v>14</v>
      </c>
      <c r="I197" s="17" t="s">
        <v>14</v>
      </c>
      <c r="J197" s="0" t="s">
        <v>15</v>
      </c>
    </row>
    <row r="198">
      <c r="B198" s="22">
        <f>"TIUZITLAN (Carretera Libre)"</f>
      </c>
      <c r="C198" s="10" t="s">
        <v>150</v>
      </c>
      <c r="D198" s="10" t="s">
        <v>151</v>
      </c>
      <c r="E198" s="11" t="s">
        <v>85</v>
      </c>
      <c r="F198" s="11" t="s">
        <v>219</v>
      </c>
      <c r="G198" s="11" t="s">
        <v>14</v>
      </c>
      <c r="H198" s="11" t="s">
        <v>14</v>
      </c>
      <c r="I198" s="17" t="s">
        <v>14</v>
      </c>
      <c r="J198" s="0" t="s">
        <v>15</v>
      </c>
    </row>
    <row r="199">
      <c r="B199" s="22">
        <f>"TIZAYUCA"</f>
      </c>
      <c r="C199" s="10" t="s">
        <v>150</v>
      </c>
      <c r="D199" s="10" t="s">
        <v>151</v>
      </c>
      <c r="E199" s="11" t="s">
        <v>85</v>
      </c>
      <c r="F199" s="11" t="s">
        <v>220</v>
      </c>
      <c r="G199" s="11" t="s">
        <v>14</v>
      </c>
      <c r="H199" s="11" t="s">
        <v>14</v>
      </c>
      <c r="I199" s="17" t="s">
        <v>14</v>
      </c>
      <c r="J199" s="0" t="s">
        <v>15</v>
      </c>
    </row>
    <row r="200">
      <c r="B200" s="22">
        <f>"TULA LIBRE  (Carretera Libre)"</f>
      </c>
      <c r="C200" s="10" t="s">
        <v>150</v>
      </c>
      <c r="D200" s="10" t="s">
        <v>151</v>
      </c>
      <c r="E200" s="11" t="s">
        <v>85</v>
      </c>
      <c r="F200" s="11" t="s">
        <v>221</v>
      </c>
      <c r="G200" s="11" t="s">
        <v>14</v>
      </c>
      <c r="H200" s="11" t="s">
        <v>14</v>
      </c>
      <c r="I200" s="17" t="s">
        <v>14</v>
      </c>
      <c r="J200" s="0" t="s">
        <v>15</v>
      </c>
    </row>
    <row r="201">
      <c r="B201" s="22">
        <f>"TULANCINGO (Carretera Libre)"</f>
      </c>
      <c r="C201" s="10" t="s">
        <v>150</v>
      </c>
      <c r="D201" s="10" t="s">
        <v>151</v>
      </c>
      <c r="E201" s="11" t="s">
        <v>85</v>
      </c>
      <c r="F201" s="11" t="s">
        <v>222</v>
      </c>
      <c r="G201" s="11" t="s">
        <v>14</v>
      </c>
      <c r="H201" s="11" t="s">
        <v>14</v>
      </c>
      <c r="I201" s="17" t="s">
        <v>14</v>
      </c>
      <c r="J201" s="0" t="s">
        <v>15</v>
      </c>
    </row>
    <row r="202">
      <c r="B202" s="22">
        <f>"ZACATLAN"</f>
      </c>
      <c r="C202" s="10" t="s">
        <v>150</v>
      </c>
      <c r="D202" s="10" t="s">
        <v>151</v>
      </c>
      <c r="E202" s="11" t="s">
        <v>85</v>
      </c>
      <c r="F202" s="11" t="s">
        <v>223</v>
      </c>
      <c r="G202" s="11" t="s">
        <v>14</v>
      </c>
      <c r="H202" s="11" t="s">
        <v>14</v>
      </c>
      <c r="I202" s="17" t="s">
        <v>14</v>
      </c>
      <c r="J202" s="0" t="s">
        <v>15</v>
      </c>
    </row>
    <row r="203">
      <c r="B203" s="22">
        <f>"ZAPATA"</f>
      </c>
      <c r="C203" s="10" t="s">
        <v>150</v>
      </c>
      <c r="D203" s="10" t="s">
        <v>151</v>
      </c>
      <c r="E203" s="11" t="s">
        <v>85</v>
      </c>
      <c r="F203" s="11" t="s">
        <v>224</v>
      </c>
      <c r="G203" s="11" t="s">
        <v>14</v>
      </c>
      <c r="H203" s="11" t="s">
        <v>14</v>
      </c>
      <c r="I203" s="17" t="s">
        <v>14</v>
      </c>
      <c r="J203" s="0" t="s">
        <v>15</v>
      </c>
    </row>
    <row r="204">
      <c r="B204" s="23">
        <f>"ZUMPANGO  (Carretera Libre)"</f>
      </c>
      <c r="C204" s="12" t="s">
        <v>150</v>
      </c>
      <c r="D204" s="12" t="s">
        <v>151</v>
      </c>
      <c r="E204" s="12" t="s">
        <v>85</v>
      </c>
      <c r="F204" s="12" t="s">
        <v>225</v>
      </c>
      <c r="G204" s="12" t="s">
        <v>14</v>
      </c>
      <c r="H204" s="12" t="s">
        <v>14</v>
      </c>
      <c r="I204" s="18" t="s">
        <v>14</v>
      </c>
      <c r="J204" s="0" t="s">
        <v>15</v>
      </c>
    </row>
    <row r="206">
      <c r="B206" s="13" t="s">
        <v>226</v>
      </c>
      <c r="C206" s="14">
        <f>COUNTA(B7:B204)</f>
        <v>2</v>
      </c>
      <c r="D206" s="15"/>
    </row>
  </sheetData>
  <autoFilter ref="B6:G204" xr:uid="{00000000-0009-0000-0000-000000000000}"/>
  <mergeCells>
    <mergeCell ref="C2:D2"/>
    <mergeCell ref="C4:D4"/>
  </mergeCells>
  <conditionalFormatting sqref="B7:H204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Sitios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2011-08-05T17:03:00Z</dcterms:created>
  <dcterms:modified xsi:type="dcterms:W3CDTF">2024-12-01T19:28:31Z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B80B4BD731A447BDB236F48E1292C237</vt:lpwstr>
  </property>
  <property fmtid="{D5CDD505-2E9C-101B-9397-08002B2CF9AE}" pid="3" name="KSOProductBuildVer">
    <vt:lpwstr>2058-11.2.0.11225</vt:lpwstr>
  </property>
</Properties>
</file>