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BEC30910-4CF5-46AA-B1AE-60D3D161298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sumen Unidad" sheetId="3" r:id="rId1"/>
  </sheets>
  <definedNames>
    <definedName name="_xlnm._FilterDatabase" localSheetId="0" hidden="1">'Resumen Unidad'!$C$7:$Y$7</definedName>
  </definedNames>
  <calcPr calcId="181029" fullCalcOnLoad="1"/>
</workbook>
</file>

<file path=xl/sharedStrings.xml><?xml version="1.0" encoding="utf-8"?>
<sst xmlns="http://schemas.openxmlformats.org/spreadsheetml/2006/main" count="42" uniqueCount="42">
  <si>
    <t>Reporte Resumen Unidad</t>
  </si>
  <si>
    <t>Empresa</t>
  </si>
  <si>
    <t>INTERNACIONAL TRACK DE MEXICO (Global)</t>
  </si>
  <si>
    <t>Color</t>
  </si>
  <si>
    <t>Unidad</t>
  </si>
  <si>
    <t>Fecha Último Reporte</t>
  </si>
  <si>
    <t>Hora Último Reporte</t>
  </si>
  <si>
    <t>Último Evento</t>
  </si>
  <si>
    <t>Ubicación</t>
  </si>
  <si>
    <t>Municipio</t>
  </si>
  <si>
    <t>Dirección</t>
  </si>
  <si>
    <t>Tiempo Paro Hrs.</t>
  </si>
  <si>
    <t>Fecha Último Paro</t>
  </si>
  <si>
    <t>Hora Último Paro</t>
  </si>
  <si>
    <t>Velocidad</t>
  </si>
  <si>
    <t>Flotilla</t>
  </si>
  <si>
    <t>Número Económico</t>
  </si>
  <si>
    <t>Placas</t>
  </si>
  <si>
    <t>Dispositivo Asignado</t>
  </si>
  <si>
    <t>% Batería</t>
  </si>
  <si>
    <t>Kilometraje</t>
  </si>
  <si>
    <t>Uso de Motor</t>
  </si>
  <si>
    <t>Latitud</t>
  </si>
  <si>
    <t>Longitud</t>
  </si>
  <si>
    <t>Operador</t>
  </si>
  <si>
    <t>Número Serie Motor</t>
  </si>
  <si>
    <t/>
  </si>
  <si>
    <t>En Movimiento</t>
  </si>
  <si>
    <t>Al Oeste, a 12.931 kms de SALIDA DE MTY., San Pedro Garza García, Nuevo León</t>
  </si>
  <si>
    <t>San Pedro Garza García, Nuevo León</t>
  </si>
  <si>
    <t>NUEVA</t>
  </si>
  <si>
    <t>Ignición ON</t>
  </si>
  <si>
    <t xml:space="preserve"> </t>
  </si>
  <si>
    <t>Al Oeste, a 12.936 kms de SALIDA DE MTY., San Pedro Garza García, Nuevo León</t>
  </si>
  <si>
    <t>Ignición OFF</t>
  </si>
  <si>
    <t>Detenido</t>
  </si>
  <si>
    <t>Al Noroeste , a 12.779 kms de SALIDA DE MTY., Monterrey, Nuevo León</t>
  </si>
  <si>
    <t>Monterrey, Nuevo León</t>
  </si>
  <si>
    <t>22d-16h-47m</t>
  </si>
  <si>
    <t>8677AVD</t>
  </si>
  <si>
    <t>TEST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</si>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</sst>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text"/>
    <numFmt numFmtId="165" formatCode="dd/mm/yyyy"/>
    <numFmt numFmtId="166" formatCode="hh:mm AM/PM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0.04998931852168340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C0C0C0"/>
        <bgColor indexed="64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3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horizontal="left" vertical="center"/>
    </xf>
    <xf numFmtId="0" applyNumberFormat="1" fontId="3" applyFont="1" fillId="0" applyFill="1" borderId="0" applyBorder="1" xfId="0" applyProtection="1" applyAlignment="1">
      <alignment horizontal="left" vertical="center"/>
    </xf>
    <xf numFmtId="0" applyNumberFormat="1" fontId="0" applyFont="1" fillId="0" applyFill="1" borderId="0" applyBorder="1" xfId="0" applyProtection="1" applyAlignment="1">
      <alignment horizontal="center"/>
    </xf>
    <xf numFmtId="49" applyNumberFormat="1" fontId="0" applyFont="1" fillId="3" applyFill="1" borderId="1" applyBorder="1" xfId="0" applyProtection="1" applyAlignment="1">
      <alignment horizontal="left"/>
    </xf>
    <xf numFmtId="49" applyNumberFormat="1" fontId="0" applyFont="1" fillId="4" applyFill="1" borderId="1" applyBorder="1" xfId="0" applyProtection="1" applyAlignment="1">
      <alignment horizontal="left"/>
    </xf>
    <xf numFmtId="49" applyNumberFormat="1" fontId="1" applyFont="1" fillId="2" applyFill="1" borderId="1" applyBorder="1" xfId="0" applyProtection="1" applyAlignment="1">
      <alignment horizontal="right" vertical="center"/>
    </xf>
    <xf numFmtId="49" applyNumberFormat="1" fontId="1" applyFont="1" fillId="2" applyFill="1" borderId="4" applyBorder="1" xfId="0" applyProtection="1" applyAlignment="1">
      <alignment horizontal="right" vertical="center"/>
    </xf>
    <xf numFmtId="49" applyNumberFormat="1" fontId="1" applyFont="1" fillId="5" applyFill="1" borderId="4" applyBorder="1" xfId="0" applyProtection="1" applyAlignment="1">
      <alignment horizontal="center" vertical="center"/>
    </xf>
    <xf numFmtId="49" applyNumberFormat="1" fontId="4" applyFont="1" fillId="5" applyFill="1" borderId="4" applyBorder="1" xfId="0" applyProtection="1" applyAlignment="1">
      <alignment horizontal="center" vertical="center"/>
    </xf>
    <xf numFmtId="0" applyNumberFormat="1" fontId="5" applyFont="1" fillId="5" applyFill="1" borderId="4" applyBorder="1" xfId="0" applyProtection="1" applyAlignment="1">
      <alignment horizontal="center" vertical="center"/>
    </xf>
    <xf numFmtId="49" applyNumberFormat="1" fontId="1" applyFont="1" fillId="5" applyFill="1" borderId="3" applyBorder="1" xfId="0" applyProtection="1" applyAlignment="1">
      <alignment horizontal="center" vertical="center"/>
    </xf>
    <xf numFmtId="49" applyNumberFormat="1" fontId="0" applyFont="1" fillId="3" applyFill="1" borderId="2" applyBorder="1" xfId="0" applyProtection="1" applyAlignment="1">
      <alignment horizontal="left"/>
    </xf>
    <xf numFmtId="49" applyNumberFormat="1" fontId="0" applyFont="1" fillId="4" applyFill="1" borderId="2" applyBorder="1" xfId="0" applyProtection="1" applyAlignment="1">
      <alignment horizontal="left"/>
    </xf>
    <xf numFmtId="49" applyNumberFormat="1" fontId="1" applyFont="1" fillId="2" applyFill="1" borderId="4" applyBorder="1" xfId="0" applyProtection="1" applyAlignment="1">
      <alignment horizontal="left" vertical="center"/>
    </xf>
    <xf numFmtId="0" applyNumberFormat="1" fontId="0" applyFont="1" fillId="2" applyFill="1" borderId="3" applyBorder="1" xfId="0" applyProtection="1" applyAlignment="1">
      <alignment horizontal="left" vertical="center"/>
    </xf>
    <xf numFmtId="49" applyNumberFormat="1" fontId="0" applyFont="1" fillId="3" applyFill="1" borderId="5" applyBorder="1" xfId="0" applyProtection="1" applyAlignment="1">
      <alignment horizontal="left"/>
    </xf>
    <xf numFmtId="49" applyNumberFormat="1" fontId="0" applyFont="1" fillId="4" applyFill="1" borderId="5" applyBorder="1" xfId="0" applyProtection="1" applyAlignment="1">
      <alignment horizontal="left"/>
    </xf>
    <xf numFmtId="0" applyNumberFormat="1" fontId="0" applyFont="1" fillId="2" applyFill="1" borderId="4" applyBorder="1" xfId="0" applyProtection="1" applyAlignment="1">
      <alignment horizontal="left" vertical="center"/>
    </xf>
    <xf numFmtId="0" applyNumberFormat="1" fontId="0" applyFont="1" fillId="2" applyFill="1" borderId="3" applyBorder="1" xfId="0" applyProtection="1" applyAlignment="1">
      <alignment horizontal="left" vertical="center"/>
    </xf>
    <xf numFmtId="0" applyNumberFormat="1" fontId="6" applyFont="1" fillId="0" applyFill="1" borderId="0" applyBorder="1" xfId="0" applyProtection="1" applyAlignment="1">
      <alignment horizontal="center" vertical="center"/>
    </xf>
    <xf numFmtId="0" applyNumberFormat="1" fontId="0" applyFont="1" fillId="2" applyFill="1" borderId="1" applyBorder="1" xfId="0" applyProtection="1" applyAlignment="1">
      <alignment horizontal="left" vertical="center"/>
    </xf>
    <xf numFmtId="0" applyNumberFormat="1" fontId="0" applyFont="1" fillId="2" applyFill="1" borderId="2" applyBorder="1" xfId="0" applyProtection="1" applyAlignment="1">
      <alignment horizontal="left" vertical="center"/>
    </xf>
    <xf numFmtId="164" applyNumberFormat="1" fontId="0" applyFont="1" fillId="0" applyFill="1" borderId="1" applyBorder="1" xfId="0" applyProtection="1"/>
    <xf numFmtId="164" applyNumberFormat="1" fontId="0" applyFont="1" fillId="3" applyFill="1" borderId="1" applyBorder="1" xfId="0" applyProtection="1" applyAlignment="1">
      <alignment horizontal="left"/>
    </xf>
    <xf numFmtId="165" applyNumberFormat="1" fontId="0" applyFont="1" fillId="3" applyFill="1" borderId="1" applyBorder="1" xfId="0" applyProtection="1" applyAlignment="1">
      <alignment horizontal="center"/>
    </xf>
    <xf numFmtId="166" applyNumberFormat="1" fontId="0" applyFont="1" fillId="3" applyFill="1" borderId="1" applyBorder="1" xfId="0" applyProtection="1" applyAlignment="1">
      <alignment horizontal="center"/>
    </xf>
    <xf numFmtId="164" applyNumberFormat="1" fontId="0" applyFont="1" fillId="4" applyFill="1" borderId="1" applyBorder="1" xfId="0" applyProtection="1"/>
    <xf numFmtId="164" applyNumberFormat="1" fontId="0" applyFont="1" fillId="4" applyFill="1" borderId="1" applyBorder="1" xfId="0" applyProtection="1" applyAlignment="1">
      <alignment horizontal="left"/>
    </xf>
    <xf numFmtId="165" applyNumberFormat="1" fontId="0" applyFont="1" fillId="4" applyFill="1" borderId="1" applyBorder="1" xfId="0" applyProtection="1" applyAlignment="1">
      <alignment horizontal="center"/>
    </xf>
    <xf numFmtId="166" applyNumberFormat="1" fontId="0" applyFont="1" fillId="4" applyFill="1" borderId="1" applyBorder="1" xfId="0" applyProtection="1" applyAlignment="1">
      <alignment horizontal="center"/>
    </xf>
  </cellXfs>
  <cellStyles count="1">
    <cellStyle name="Normal" xfId="0" builtinId="0"/>
  </cellStyles>
  <dxfs count="3">
    <d:dxf xmlns:d="http://schemas.openxmlformats.org/spreadsheetml/2006/main">
      <fill>
        <patternFill>
          <bgColor rgb="ff323131"/>
        </patternFill>
      </fill>
    </d:dxf>
    <d:dxf xmlns:d="http://schemas.openxmlformats.org/spreadsheetml/2006/main">
      <fill>
        <patternFill>
          <bgColor rgb="ffe0e0e0"/>
        </patternFill>
      </fill>
    </d:dxf>
    <d:dxf xmlns:d="http://schemas.openxmlformats.org/spreadsheetml/2006/main">
      <fill>
        <patternFill>
          <bgColor rgb="ffffffff"/>
        </patternFill>
      </fill>
    </d:dxf>
  </dxfs>
  <tableStyles count="0" defaultTableStyle="TableStyleMedium2" defaultPivotStyle="PivotStyleLight16"/>
  <colors>
    <mruColors>
      <color rgb="FF293C8E"/>
      <color rgb="FFC0C0C0"/>
      <color rgb="FF00FF00"/>
      <color rgb="FF3FA9F5"/>
      <color rgb="FF000000"/>
      <color rgb="FFC1FFC1"/>
      <color rgb="FFA3FFA3"/>
      <color rgb="FF661702"/>
      <color rgb="FFFD877B"/>
      <color rgb="FFFEA4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501650</xdr:colOff>
      <xdr:row>0</xdr:row>
      <xdr:rowOff>63500</xdr:rowOff>
    </xdr:from>
    <xdr:ext cx="1285875" cy="5429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BA714795-8780-40C7-A538-B0785EAA6C9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32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0"/>
  </sheetPr>
  <dimension ref="A2:Z20"/>
  <sheetViews>
    <sheetView showGridLines="0" showRowColHeaders="0" tabSelected="1" workbookViewId="0">
      <pane xSplit="3" ySplit="7" topLeftCell="D8" activePane="bottomRight" state="frozen"/>
      <selection pane="topRight" activeCell="C1" sqref="C1"/>
      <selection pane="bottomLeft" activeCell="A9" sqref="A9"/>
      <selection pane="bottomRight" activeCell="C1" sqref="C1"/>
    </sheetView>
  </sheetViews>
  <sheetFormatPr baseColWidth="10" defaultColWidth="11.453125" defaultRowHeight="14.5" x14ac:dyDescent="0.35"/>
  <cols>
    <col min="1" max="1" width="5.7265625" customWidth="1"/>
    <col min="2" max="2" width="8.1796875" customWidth="1"/>
    <col min="3" max="3" width="35.453125" customWidth="1" style="1"/>
    <col min="4" max="4" width="24.26953125" customWidth="1" style="1"/>
    <col min="5" max="6" width="23.26953125" customWidth="1" style="3"/>
    <col min="7" max="9" width="40.7265625" customWidth="1" style="3"/>
    <col min="10" max="10" bestFit="1" width="20.453125" customWidth="1"/>
    <col min="11" max="12" width="21.1796875" customWidth="1" style="5"/>
    <col min="13" max="13" bestFit="1" width="14.1796875" customWidth="1"/>
    <col min="14" max="14" width="25.7265625" customWidth="1"/>
    <col min="15" max="15" bestFit="1" width="22.81640625" customWidth="1"/>
    <col min="16" max="16" width="13.54296875" customWidth="1"/>
    <col min="17" max="17" bestFit="1" width="23.81640625" customWidth="1"/>
    <col min="18" max="18" bestFit="1" width="13.54296875" customWidth="1"/>
    <col min="19" max="19" bestFit="1" width="15.7265625" customWidth="1"/>
    <col min="20" max="20" bestFit="1" width="17.54296875" customWidth="1"/>
    <col min="21" max="22" width="15.7265625" customWidth="1"/>
    <col min="23" max="24" width="25.7265625" customWidth="1"/>
    <col min="25" max="25" width="17.1796875" customWidth="1"/>
  </cols>
  <sheetData>
    <row r="2" ht="18.5">
      <c r="C2" s="2"/>
      <c r="D2" s="22" t="s">
        <v>0</v>
      </c>
      <c r="E2" s="22"/>
      <c r="F2" s="4"/>
      <c r="G2" s="4"/>
      <c r="H2" s="4"/>
    </row>
    <row r="3" ht="15"/>
    <row r="4">
      <c r="C4" s="9" t="s">
        <v>1</v>
      </c>
      <c r="D4" s="20" t="s">
        <v>2</v>
      </c>
      <c r="E4" s="21"/>
    </row>
    <row r="5">
      <c r="C5" s="8" t="s">
        <v>3</v>
      </c>
      <c r="D5" s="23" t="s">
        <v>4</v>
      </c>
      <c r="E5" s="24"/>
    </row>
    <row r="6" ht="15"/>
    <row r="7">
      <c r="B7" s="10" t="s">
        <v>3</v>
      </c>
      <c r="C7" s="11" t="s">
        <v>4</v>
      </c>
      <c r="D7" s="11" t="s">
        <v>5</v>
      </c>
      <c r="E7" s="12" t="s">
        <v>6</v>
      </c>
      <c r="F7" s="10" t="s">
        <v>7</v>
      </c>
      <c r="G7" s="10" t="s">
        <v>8</v>
      </c>
      <c r="H7" s="10" t="s">
        <v>9</v>
      </c>
      <c r="I7" s="10" t="s">
        <v>10</v>
      </c>
      <c r="J7" s="12" t="s">
        <v>11</v>
      </c>
      <c r="K7" s="10" t="s">
        <v>12</v>
      </c>
      <c r="L7" s="10" t="s">
        <v>13</v>
      </c>
      <c r="M7" s="10" t="s">
        <v>14</v>
      </c>
      <c r="N7" s="10" t="s">
        <v>15</v>
      </c>
      <c r="O7" s="10" t="s">
        <v>16</v>
      </c>
      <c r="P7" s="10" t="s">
        <v>17</v>
      </c>
      <c r="Q7" s="10" t="s">
        <v>18</v>
      </c>
      <c r="R7" s="10" t="s">
        <v>19</v>
      </c>
      <c r="S7" s="10" t="s">
        <v>20</v>
      </c>
      <c r="T7" s="10" t="s">
        <v>21</v>
      </c>
      <c r="U7" s="10" t="s">
        <v>22</v>
      </c>
      <c r="V7" s="10" t="s">
        <v>23</v>
      </c>
      <c r="W7" s="13" t="s">
        <v>24</v>
      </c>
      <c r="X7" s="13" t="s">
        <v>25</v>
      </c>
      <c r="Y7" s="13"/>
    </row>
    <row r="8">
      <c r="B8" s="25" t="s">
        <v>26</v>
      </c>
      <c r="C8" s="26">
        <f>"9000000016"</f>
      </c>
      <c r="D8" s="27">
        <f>=DATE(2024,11,28)</f>
      </c>
      <c r="E8" s="28">
        <f>=DATE(1900,1,0) + TIME(16,30,00)</f>
      </c>
      <c r="F8" s="6" t="s">
        <v>27</v>
      </c>
      <c r="G8" s="6" t="s">
        <v>28</v>
      </c>
      <c r="H8" s="6" t="s">
        <v>29</v>
      </c>
      <c r="I8" s="6" t="s">
        <v>26</v>
      </c>
      <c r="J8" s="6" t="s">
        <v>26</v>
      </c>
      <c r="K8" s="27">
        <f>=DATE(1969,12,31)</f>
      </c>
      <c r="L8" s="28">
        <f>=DATE(1900,1,0) + TIME(18,00,00)</f>
      </c>
      <c r="M8" s="6">
        <f>=12</f>
      </c>
      <c r="N8" s="6" t="s">
        <v>30</v>
      </c>
      <c r="O8" s="26">
        <f>"9000000016"</f>
      </c>
      <c r="P8" s="6" t="s">
        <v>26</v>
      </c>
      <c r="Q8" s="26">
        <f>"9000000016"</f>
      </c>
      <c r="R8" s="6">
        <f>=0</f>
      </c>
      <c r="S8" s="6">
        <f>=0</f>
      </c>
      <c r="T8" s="6" t="s">
        <v>26</v>
      </c>
      <c r="U8" s="6">
        <f>=25.657143</f>
      </c>
      <c r="V8" s="6">
        <f>=-100.389565</f>
      </c>
      <c r="W8" s="18" t="s">
        <v>26</v>
      </c>
      <c r="X8" s="18" t="s">
        <v>26</v>
      </c>
      <c r="Y8" s="14" t="s">
        <v>31</v>
      </c>
      <c r="Z8" s="0" t="s">
        <v>32</v>
      </c>
    </row>
    <row r="9">
      <c r="B9" s="25" t="s">
        <v>26</v>
      </c>
      <c r="C9" s="26">
        <f>"862894021874964"</f>
      </c>
      <c r="D9" s="27">
        <f>=DATE(2024,11,08)</f>
      </c>
      <c r="E9" s="28">
        <f>=DATE(1900,1,0) + TIME(17,34,00)</f>
      </c>
      <c r="F9" s="6" t="s">
        <v>27</v>
      </c>
      <c r="G9" s="6" t="s">
        <v>33</v>
      </c>
      <c r="H9" s="6" t="s">
        <v>29</v>
      </c>
      <c r="I9" s="6" t="s">
        <v>26</v>
      </c>
      <c r="J9" s="6" t="s">
        <v>26</v>
      </c>
      <c r="K9" s="27">
        <f>=DATE(1969,12,31)</f>
      </c>
      <c r="L9" s="28">
        <f>=DATE(1900,1,0) + TIME(18,00,00)</f>
      </c>
      <c r="M9" s="6">
        <f>=20</f>
      </c>
      <c r="N9" s="6" t="s">
        <v>30</v>
      </c>
      <c r="O9" s="26">
        <f>"862894021874964"</f>
      </c>
      <c r="P9" s="6" t="s">
        <v>26</v>
      </c>
      <c r="Q9" s="26">
        <f>"862894021874964"</f>
      </c>
      <c r="R9" s="6">
        <f>=80</f>
      </c>
      <c r="S9" s="6">
        <f>=0</f>
      </c>
      <c r="T9" s="6" t="s">
        <v>26</v>
      </c>
      <c r="U9" s="6">
        <f>=25.65717</f>
      </c>
      <c r="V9" s="6">
        <f>=-100.389598</f>
      </c>
      <c r="W9" s="18" t="s">
        <v>26</v>
      </c>
      <c r="X9" s="18" t="s">
        <v>26</v>
      </c>
      <c r="Y9" s="14" t="s">
        <v>34</v>
      </c>
      <c r="Z9" s="0" t="s">
        <v>32</v>
      </c>
    </row>
    <row r="10">
      <c r="B10" s="25" t="s">
        <v>26</v>
      </c>
      <c r="C10" s="26">
        <f>"800000000001001"</f>
      </c>
      <c r="D10" s="27">
        <f>=DATE(2025,01,07)</f>
      </c>
      <c r="E10" s="28">
        <f>=DATE(1900,1,0) + TIME(13,15,00)</f>
      </c>
      <c r="F10" s="6" t="s">
        <v>31</v>
      </c>
      <c r="G10" s="6" t="s">
        <v>33</v>
      </c>
      <c r="H10" s="6" t="s">
        <v>29</v>
      </c>
      <c r="I10" s="6" t="s">
        <v>26</v>
      </c>
      <c r="J10" s="6" t="s">
        <v>26</v>
      </c>
      <c r="K10" s="27">
        <f>=DATE(1969,12,31)</f>
      </c>
      <c r="L10" s="28">
        <f>=DATE(1900,1,0) + TIME(18,00,00)</f>
      </c>
      <c r="M10" s="6">
        <f>=20</f>
      </c>
      <c r="N10" s="6" t="s">
        <v>30</v>
      </c>
      <c r="O10" s="26">
        <f>"800000000001001"</f>
      </c>
      <c r="P10" s="6" t="s">
        <v>26</v>
      </c>
      <c r="Q10" s="26">
        <f>"800000000001001"</f>
      </c>
      <c r="R10" s="6">
        <f>=0</f>
      </c>
      <c r="S10" s="6">
        <f>=0</f>
      </c>
      <c r="T10" s="6" t="s">
        <v>26</v>
      </c>
      <c r="U10" s="6">
        <f>=25.65717</f>
      </c>
      <c r="V10" s="6">
        <f>=-100.389598</f>
      </c>
      <c r="W10" s="18" t="s">
        <v>26</v>
      </c>
      <c r="X10" s="18" t="s">
        <v>26</v>
      </c>
      <c r="Y10" s="14" t="s">
        <v>31</v>
      </c>
      <c r="Z10" s="0" t="s">
        <v>32</v>
      </c>
    </row>
    <row r="11">
      <c r="B11" s="25" t="s">
        <v>26</v>
      </c>
      <c r="C11" s="26">
        <f>"800000000001002"</f>
      </c>
      <c r="D11" s="27">
        <f>=DATE(2024,12,11)</f>
      </c>
      <c r="E11" s="28">
        <f>=DATE(1900,1,0) + TIME(17,31,00)</f>
      </c>
      <c r="F11" s="6" t="s">
        <v>27</v>
      </c>
      <c r="G11" s="6" t="s">
        <v>33</v>
      </c>
      <c r="H11" s="6" t="s">
        <v>29</v>
      </c>
      <c r="I11" s="6" t="s">
        <v>26</v>
      </c>
      <c r="J11" s="6" t="s">
        <v>26</v>
      </c>
      <c r="K11" s="27">
        <f>=DATE(1969,12,31)</f>
      </c>
      <c r="L11" s="28">
        <f>=DATE(1900,1,0) + TIME(18,00,00)</f>
      </c>
      <c r="M11" s="6">
        <f>=20</f>
      </c>
      <c r="N11" s="6" t="s">
        <v>30</v>
      </c>
      <c r="O11" s="26">
        <f>"800000000001002"</f>
      </c>
      <c r="P11" s="6" t="s">
        <v>26</v>
      </c>
      <c r="Q11" s="26">
        <f>"800000000001002"</f>
      </c>
      <c r="R11" s="6">
        <f>=80</f>
      </c>
      <c r="S11" s="6">
        <f>=0</f>
      </c>
      <c r="T11" s="6" t="s">
        <v>26</v>
      </c>
      <c r="U11" s="6">
        <f>=25.65717</f>
      </c>
      <c r="V11" s="6">
        <f>=-100.389598</f>
      </c>
      <c r="W11" s="18" t="s">
        <v>26</v>
      </c>
      <c r="X11" s="18" t="s">
        <v>26</v>
      </c>
      <c r="Y11" s="14" t="s">
        <v>34</v>
      </c>
      <c r="Z11" s="0" t="s">
        <v>32</v>
      </c>
    </row>
    <row r="12">
      <c r="B12" s="25" t="s">
        <v>26</v>
      </c>
      <c r="C12" s="26">
        <f>"800000000001009"</f>
      </c>
      <c r="D12" s="27">
        <f>=DATE(2024,12,11)</f>
      </c>
      <c r="E12" s="28">
        <f>=DATE(1900,1,0) + TIME(17,31,00)</f>
      </c>
      <c r="F12" s="6" t="s">
        <v>27</v>
      </c>
      <c r="G12" s="6" t="s">
        <v>33</v>
      </c>
      <c r="H12" s="6" t="s">
        <v>29</v>
      </c>
      <c r="I12" s="6" t="s">
        <v>26</v>
      </c>
      <c r="J12" s="6" t="s">
        <v>26</v>
      </c>
      <c r="K12" s="27">
        <f>=DATE(1969,12,31)</f>
      </c>
      <c r="L12" s="28">
        <f>=DATE(1900,1,0) + TIME(18,00,00)</f>
      </c>
      <c r="M12" s="6">
        <f>=20</f>
      </c>
      <c r="N12" s="6" t="s">
        <v>30</v>
      </c>
      <c r="O12" s="26">
        <f>"800000000001009"</f>
      </c>
      <c r="P12" s="6" t="s">
        <v>26</v>
      </c>
      <c r="Q12" s="26">
        <f>"800000000001009"</f>
      </c>
      <c r="R12" s="6">
        <f>=80</f>
      </c>
      <c r="S12" s="6">
        <f>=0</f>
      </c>
      <c r="T12" s="6" t="s">
        <v>26</v>
      </c>
      <c r="U12" s="6">
        <f>=25.65717</f>
      </c>
      <c r="V12" s="6">
        <f>=-100.389598</f>
      </c>
      <c r="W12" s="18" t="s">
        <v>26</v>
      </c>
      <c r="X12" s="18" t="s">
        <v>26</v>
      </c>
      <c r="Y12" s="14" t="s">
        <v>34</v>
      </c>
      <c r="Z12" s="0" t="s">
        <v>32</v>
      </c>
    </row>
    <row r="13">
      <c r="B13" s="25" t="s">
        <v>26</v>
      </c>
      <c r="C13" s="26">
        <f>"9000000018"</f>
      </c>
      <c r="D13" s="27">
        <f>=DATE(2024,11,28)</f>
      </c>
      <c r="E13" s="28">
        <f>=DATE(1900,1,0) + TIME(16,30,00)</f>
      </c>
      <c r="F13" s="6" t="s">
        <v>27</v>
      </c>
      <c r="G13" s="6" t="s">
        <v>28</v>
      </c>
      <c r="H13" s="6" t="s">
        <v>29</v>
      </c>
      <c r="I13" s="6" t="s">
        <v>26</v>
      </c>
      <c r="J13" s="6" t="s">
        <v>26</v>
      </c>
      <c r="K13" s="27">
        <f>=DATE(1969,12,31)</f>
      </c>
      <c r="L13" s="28">
        <f>=DATE(1900,1,0) + TIME(18,00,00)</f>
      </c>
      <c r="M13" s="6">
        <f>=12</f>
      </c>
      <c r="N13" s="6" t="s">
        <v>30</v>
      </c>
      <c r="O13" s="26">
        <f>"9000000018"</f>
      </c>
      <c r="P13" s="6" t="s">
        <v>26</v>
      </c>
      <c r="Q13" s="26">
        <f>"9000000018"</f>
      </c>
      <c r="R13" s="6">
        <f>=0</f>
      </c>
      <c r="S13" s="6">
        <f>=0</f>
      </c>
      <c r="T13" s="6" t="s">
        <v>26</v>
      </c>
      <c r="U13" s="6">
        <f>=25.657143</f>
      </c>
      <c r="V13" s="6">
        <f>=-100.389565</f>
      </c>
      <c r="W13" s="18" t="s">
        <v>26</v>
      </c>
      <c r="X13" s="18" t="s">
        <v>26</v>
      </c>
      <c r="Y13" s="14" t="s">
        <v>31</v>
      </c>
      <c r="Z13" s="0" t="s">
        <v>32</v>
      </c>
    </row>
    <row r="14">
      <c r="B14" s="25" t="s">
        <v>26</v>
      </c>
      <c r="C14" s="26">
        <f>"868589060360271"</f>
      </c>
      <c r="D14" s="27">
        <f>=DATE(2024,12,20)</f>
      </c>
      <c r="E14" s="28">
        <f>=DATE(1900,1,0) + TIME(10,15,00)</f>
      </c>
      <c r="F14" s="6" t="s">
        <v>35</v>
      </c>
      <c r="G14" s="6" t="s">
        <v>36</v>
      </c>
      <c r="H14" s="6" t="s">
        <v>37</v>
      </c>
      <c r="I14" s="6" t="s">
        <v>26</v>
      </c>
      <c r="J14" s="6" t="s">
        <v>38</v>
      </c>
      <c r="K14" s="27">
        <f>=DATE(2024,12,17)</f>
      </c>
      <c r="L14" s="28">
        <f>=DATE(1900,1,0) + TIME(16,24,00)</f>
      </c>
      <c r="M14" s="6">
        <f>=0</f>
      </c>
      <c r="N14" s="6" t="s">
        <v>30</v>
      </c>
      <c r="O14" s="26">
        <f>"868589060360271"</f>
      </c>
      <c r="P14" s="6" t="s">
        <v>39</v>
      </c>
      <c r="Q14" s="26">
        <f>"868589060360271"</f>
      </c>
      <c r="R14" s="6">
        <f>=0</f>
      </c>
      <c r="S14" s="6">
        <f>=0</f>
      </c>
      <c r="T14" s="6" t="s">
        <v>26</v>
      </c>
      <c r="U14" s="6">
        <f>=25.700837</f>
      </c>
      <c r="V14" s="6">
        <f>=-100.350792</f>
      </c>
      <c r="W14" s="18" t="s">
        <v>40</v>
      </c>
      <c r="X14" s="18" t="s">
        <v>26</v>
      </c>
      <c r="Y14" s="14" t="s">
        <v>31</v>
      </c>
      <c r="Z14" s="0" t="s">
        <v>32</v>
      </c>
    </row>
    <row r="15">
      <c r="B15" s="25" t="s">
        <v>26</v>
      </c>
      <c r="C15" s="26">
        <f>"860060030040043"</f>
      </c>
      <c r="D15" s="27">
        <f>=DATE(2025,01,07)</f>
      </c>
      <c r="E15" s="28">
        <f>=DATE(1900,1,0) + TIME(15,35,00)</f>
      </c>
      <c r="F15" s="6" t="s">
        <v>27</v>
      </c>
      <c r="G15" s="6" t="s">
        <v>33</v>
      </c>
      <c r="H15" s="6" t="s">
        <v>29</v>
      </c>
      <c r="I15" s="6" t="s">
        <v>26</v>
      </c>
      <c r="J15" s="6" t="s">
        <v>26</v>
      </c>
      <c r="K15" s="27">
        <f>=DATE(1969,12,31)</f>
      </c>
      <c r="L15" s="28">
        <f>=DATE(1900,1,0) + TIME(18,00,00)</f>
      </c>
      <c r="M15" s="6">
        <f>=20</f>
      </c>
      <c r="N15" s="6" t="s">
        <v>30</v>
      </c>
      <c r="O15" s="26">
        <f>"860060030040043"</f>
      </c>
      <c r="P15" s="6" t="s">
        <v>26</v>
      </c>
      <c r="Q15" s="26">
        <f>"860060030040043"</f>
      </c>
      <c r="R15" s="6">
        <f>=80</f>
      </c>
      <c r="S15" s="6">
        <f>=0</f>
      </c>
      <c r="T15" s="6" t="s">
        <v>26</v>
      </c>
      <c r="U15" s="6">
        <f>=25.65717</f>
      </c>
      <c r="V15" s="6">
        <f>=-100.389598</f>
      </c>
      <c r="W15" s="18" t="s">
        <v>26</v>
      </c>
      <c r="X15" s="18" t="s">
        <v>26</v>
      </c>
      <c r="Y15" s="14" t="s">
        <v>31</v>
      </c>
      <c r="Z15" s="0" t="s">
        <v>32</v>
      </c>
    </row>
    <row r="16">
      <c r="B16" s="25" t="s">
        <v>26</v>
      </c>
      <c r="C16" s="26">
        <f>"800000000001000"</f>
      </c>
      <c r="D16" s="27">
        <f>=DATE(2024,12,11)</f>
      </c>
      <c r="E16" s="28">
        <f>=DATE(1900,1,0) + TIME(17,31,00)</f>
      </c>
      <c r="F16" s="6" t="s">
        <v>27</v>
      </c>
      <c r="G16" s="6" t="s">
        <v>33</v>
      </c>
      <c r="H16" s="6" t="s">
        <v>29</v>
      </c>
      <c r="I16" s="6" t="s">
        <v>26</v>
      </c>
      <c r="J16" s="6" t="s">
        <v>26</v>
      </c>
      <c r="K16" s="27">
        <f>=DATE(1969,12,31)</f>
      </c>
      <c r="L16" s="28">
        <f>=DATE(1900,1,0) + TIME(18,00,00)</f>
      </c>
      <c r="M16" s="6">
        <f>=20</f>
      </c>
      <c r="N16" s="6" t="s">
        <v>30</v>
      </c>
      <c r="O16" s="26">
        <f>"800000000001000"</f>
      </c>
      <c r="P16" s="6" t="s">
        <v>26</v>
      </c>
      <c r="Q16" s="26">
        <f>"800000000001000"</f>
      </c>
      <c r="R16" s="6">
        <f>=80</f>
      </c>
      <c r="S16" s="6">
        <f>=0</f>
      </c>
      <c r="T16" s="6" t="s">
        <v>26</v>
      </c>
      <c r="U16" s="6">
        <f>=25.65717</f>
      </c>
      <c r="V16" s="6">
        <f>=-100.389598</f>
      </c>
      <c r="W16" s="18" t="s">
        <v>26</v>
      </c>
      <c r="X16" s="18" t="s">
        <v>26</v>
      </c>
      <c r="Y16" s="14" t="s">
        <v>34</v>
      </c>
      <c r="Z16" s="0" t="s">
        <v>32</v>
      </c>
    </row>
    <row r="17">
      <c r="B17" s="25" t="s">
        <v>26</v>
      </c>
      <c r="C17" s="26">
        <f>"9000000017"</f>
      </c>
      <c r="D17" s="27">
        <f>=DATE(2024,11,28)</f>
      </c>
      <c r="E17" s="28">
        <f>=DATE(1900,1,0) + TIME(16,30,00)</f>
      </c>
      <c r="F17" s="6" t="s">
        <v>27</v>
      </c>
      <c r="G17" s="6" t="s">
        <v>28</v>
      </c>
      <c r="H17" s="6" t="s">
        <v>29</v>
      </c>
      <c r="I17" s="6" t="s">
        <v>26</v>
      </c>
      <c r="J17" s="6" t="s">
        <v>26</v>
      </c>
      <c r="K17" s="27">
        <f>=DATE(1969,12,31)</f>
      </c>
      <c r="L17" s="28">
        <f>=DATE(1900,1,0) + TIME(18,00,00)</f>
      </c>
      <c r="M17" s="6">
        <f>=12</f>
      </c>
      <c r="N17" s="6" t="s">
        <v>30</v>
      </c>
      <c r="O17" s="26">
        <f>"9000000017"</f>
      </c>
      <c r="P17" s="6" t="s">
        <v>26</v>
      </c>
      <c r="Q17" s="26">
        <f>"9000000017"</f>
      </c>
      <c r="R17" s="6">
        <f>=0</f>
      </c>
      <c r="S17" s="6">
        <f>=0</f>
      </c>
      <c r="T17" s="6" t="s">
        <v>26</v>
      </c>
      <c r="U17" s="6">
        <f>=25.657143</f>
      </c>
      <c r="V17" s="6">
        <f>=-100.389565</f>
      </c>
      <c r="W17" s="18" t="s">
        <v>26</v>
      </c>
      <c r="X17" s="18" t="s">
        <v>26</v>
      </c>
      <c r="Y17" s="14" t="s">
        <v>31</v>
      </c>
      <c r="Z17" s="0" t="s">
        <v>32</v>
      </c>
    </row>
    <row r="18">
      <c r="B18" s="29" t="s">
        <v>26</v>
      </c>
      <c r="C18" s="30">
        <f>"9000000015"</f>
      </c>
      <c r="D18" s="31">
        <f>=DATE(2024,10,23)</f>
      </c>
      <c r="E18" s="32">
        <f>=DATE(1900,1,0) + TIME(14,36,00)</f>
      </c>
      <c r="F18" s="7" t="s">
        <v>27</v>
      </c>
      <c r="G18" s="7" t="s">
        <v>28</v>
      </c>
      <c r="H18" s="7" t="s">
        <v>29</v>
      </c>
      <c r="I18" s="7" t="s">
        <v>26</v>
      </c>
      <c r="J18" s="7" t="s">
        <v>26</v>
      </c>
      <c r="K18" s="31">
        <f>=DATE(1969,12,31)</f>
      </c>
      <c r="L18" s="32">
        <f>=DATE(1900,1,0) + TIME(18,00,00)</f>
      </c>
      <c r="M18" s="7">
        <f>=12</f>
      </c>
      <c r="N18" s="7" t="s">
        <v>30</v>
      </c>
      <c r="O18" s="30">
        <f>"9000000015"</f>
      </c>
      <c r="P18" s="7" t="s">
        <v>26</v>
      </c>
      <c r="Q18" s="30">
        <f>"9000000015"</f>
      </c>
      <c r="R18" s="7">
        <f>=0</f>
      </c>
      <c r="S18" s="7">
        <f>=0</f>
      </c>
      <c r="T18" s="7" t="s">
        <v>26</v>
      </c>
      <c r="U18" s="7">
        <f>=25.657143</f>
      </c>
      <c r="V18" s="7">
        <f>=-100.389565</f>
      </c>
      <c r="W18" s="19" t="s">
        <v>26</v>
      </c>
      <c r="X18" s="19" t="s">
        <v>26</v>
      </c>
      <c r="Y18" s="15" t="s">
        <v>31</v>
      </c>
      <c r="Z18" s="0" t="s">
        <v>32</v>
      </c>
    </row>
    <row r="19" ht="15"/>
    <row r="20">
      <c r="C20" s="16" t="s">
        <v>41</v>
      </c>
      <c r="D20" s="17">
        <f>COUNTA(C8:C18)</f>
        <v>2</v>
      </c>
    </row>
  </sheetData>
  <autoFilter ref="C7:Y7" xr:uid="{00000000-0009-0000-0000-000000000000}"/>
  <mergeCells>
    <mergeCell ref="D4:E4"/>
    <mergeCell ref="D2:E2"/>
    <mergeCell ref="D5:E5"/>
  </mergeCells>
  <conditionalFormatting sqref="B8">
    <cfRule priority="1" type="expression" dxfId="0">
      <formula>MOD(ROW(),1) = 0</formula>
    </cfRule>
  </conditionalFormatting>
  <conditionalFormatting sqref="B9">
    <cfRule priority="2" type="expression" dxfId="0">
      <formula>MOD(ROW(),1) = 0</formula>
    </cfRule>
  </conditionalFormatting>
  <conditionalFormatting sqref="B10">
    <cfRule priority="3" type="expression" dxfId="0">
      <formula>MOD(ROW(),1) = 0</formula>
    </cfRule>
  </conditionalFormatting>
  <conditionalFormatting sqref="B11">
    <cfRule priority="4" type="expression" dxfId="0">
      <formula>MOD(ROW(),1) = 0</formula>
    </cfRule>
  </conditionalFormatting>
  <conditionalFormatting sqref="B12">
    <cfRule priority="5" type="expression" dxfId="0">
      <formula>MOD(ROW(),1) = 0</formula>
    </cfRule>
  </conditionalFormatting>
  <conditionalFormatting sqref="B13">
    <cfRule priority="6" type="expression" dxfId="0">
      <formula>MOD(ROW(),1) = 0</formula>
    </cfRule>
  </conditionalFormatting>
  <conditionalFormatting sqref="B14">
    <cfRule priority="7" type="expression" dxfId="0">
      <formula>MOD(ROW(),1) = 0</formula>
    </cfRule>
  </conditionalFormatting>
  <conditionalFormatting sqref="B15">
    <cfRule priority="8" type="expression" dxfId="0">
      <formula>MOD(ROW(),1) = 0</formula>
    </cfRule>
  </conditionalFormatting>
  <conditionalFormatting sqref="B16">
    <cfRule priority="9" type="expression" dxfId="0">
      <formula>MOD(ROW(),1) = 0</formula>
    </cfRule>
  </conditionalFormatting>
  <conditionalFormatting sqref="B17">
    <cfRule priority="10" type="expression" dxfId="0">
      <formula>MOD(ROW(),1) = 0</formula>
    </cfRule>
  </conditionalFormatting>
  <conditionalFormatting sqref="B18">
    <cfRule priority="11" type="expression" dxfId="0">
      <formula>MOD(ROW(),1) = 0</formula>
    </cfRule>
  </conditionalFormatting>
  <conditionalFormatting sqref="B8:Y18">
    <cfRule priority="12" type="expression" dxfId="1">
      <formula>MOD(ROW(),2) &gt;= 1</formula>
    </cfRule>
    <cfRule priority="13" type="expression" dxfId="2">
      <formula>MOD(ROW(),2) = 0</formula>
    </cfRule>
  </conditionalFormatting>
  <pageMargins left="0.7" right="0.7" top="0.75" bottom="0.75" header="0.3" footer="0.3"/>
  <pageSetup orientation="portrait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Unidad</vt:lpstr>
    </vt:vector>
  </TitlesOfParts>
  <Company>GlobalTrackCloud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https://spheregt.com</dc:creator>
  <cp:lastModifiedBy>Hernandez Hernandez Eulogio</cp:lastModifiedBy>
  <dcterms:created xsi:type="dcterms:W3CDTF">2011-08-05T17:03:31Z</dcterms:created>
  <dcterms:modified xsi:type="dcterms:W3CDTF">2024-12-01T20:42:40Z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